
<file path=[Content_Types].xml><?xml version="1.0" encoding="utf-8"?>
<Types xmlns="http://schemas.openxmlformats.org/package/2006/content-types"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showInkAnnotation="0" autoCompressPictures="0"/>
  <bookViews>
    <workbookView xWindow="0" yWindow="0" windowWidth="24180" windowHeight="13500" tabRatio="692"/>
  </bookViews>
  <sheets>
    <sheet name="Summary Pacific" sheetId="19" r:id="rId1"/>
    <sheet name="CHART per country" sheetId="27" r:id="rId2"/>
    <sheet name="CHART per items" sheetId="28" r:id="rId3"/>
    <sheet name="GPS Coordinates" sheetId="26" r:id="rId4"/>
    <sheet name="OZ" sheetId="12" r:id="rId5"/>
    <sheet name="NZ" sheetId="14" r:id="rId6"/>
    <sheet name="NC" sheetId="15" r:id="rId7"/>
    <sheet name="VU" sheetId="1" r:id="rId8"/>
    <sheet name="FJ" sheetId="5" r:id="rId9"/>
    <sheet name="SI" sheetId="2" r:id="rId10"/>
    <sheet name="TO" sheetId="3" r:id="rId11"/>
    <sheet name="SA" sheetId="4" r:id="rId12"/>
    <sheet name="TU" sheetId="7" r:id="rId13"/>
    <sheet name="CI" sheetId="8" r:id="rId14"/>
    <sheet name="PNG" sheetId="6" r:id="rId15"/>
    <sheet name="FSM" sheetId="9" r:id="rId16"/>
    <sheet name="KI" sheetId="10" r:id="rId17"/>
    <sheet name="PA" sheetId="11" r:id="rId18"/>
    <sheet name="RMI" sheetId="24" r:id="rId19"/>
    <sheet name="Link" sheetId="25" r:id="rId20"/>
  </sheets>
  <externalReferences>
    <externalReference r:id="rId21"/>
  </externalReferences>
  <definedNames>
    <definedName name="_xlcn.WorksheetConnection_STOCKcompilation2.xlsxAustralia1" hidden="1">Australia[]</definedName>
    <definedName name="_xlcn.WorksheetConnection_STOCKcompilation2.xlsxCookIslands1" hidden="1">CookIslands[]</definedName>
    <definedName name="Bailleurs" localSheetId="3">#REF!</definedName>
    <definedName name="Bailleurs">#REF!</definedName>
    <definedName name="BDF" localSheetId="3">#REF!</definedName>
    <definedName name="BDF">#REF!</definedName>
    <definedName name="da" localSheetId="3">#REF!</definedName>
    <definedName name="da">#REF!</definedName>
    <definedName name="Fourniseur" localSheetId="3">[1]Fournisseurs!#REF!</definedName>
    <definedName name="Fourniseur">[1]Fournisseurs!#REF!</definedName>
    <definedName name="Fournisseur" localSheetId="3">[1]Fournisseurs!#REF!</definedName>
    <definedName name="Fournisseur">[1]Fournisseurs!#REF!</definedName>
    <definedName name="Livré" localSheetId="3">#REF!</definedName>
    <definedName name="Livré">#REF!</definedName>
    <definedName name="Payé" localSheetId="3">#REF!</definedName>
    <definedName name="Payé">#REF!</definedName>
    <definedName name="tréso" localSheetId="3">#REF!</definedName>
    <definedName name="tréso">#REF!</definedName>
    <definedName name="_xlnm.Print_Area" localSheetId="3">#REF!</definedName>
    <definedName name="_xlnm.Print_Area">#REF!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FCE2AD5D-F65C-4FA6-A056-5C36A1767C68}">
      <x15:dataModel>
        <x15:modelTables>
          <x15:modelTable id="Australia-6ecb4f56-83f0-4c84-9e16-1ccb1f42eb83" name="Australia" connection="WorksheetConnection_STOCK compilation 2.xlsx!Australia"/>
          <x15:modelTable id="CookIslands-7675e06b-9e7a-4f94-8a90-0041fe947b1f" name="CookIslands" connection="WorksheetConnection_STOCK compilation 2.xlsx!CookIslands"/>
        </x15:modelTables>
      </x15:dataModel>
    </ext>
  </extLst>
</workbook>
</file>

<file path=xl/calcChain.xml><?xml version="1.0" encoding="utf-8"?>
<calcChain xmlns="http://schemas.openxmlformats.org/spreadsheetml/2006/main">
  <c r="H27" i="3" l="1"/>
  <c r="H8" i="3"/>
  <c r="P39" i="1"/>
  <c r="P27" i="1"/>
  <c r="P17" i="1"/>
  <c r="P13" i="1"/>
  <c r="P12" i="1"/>
  <c r="P9" i="1"/>
  <c r="P8" i="1"/>
  <c r="P7" i="1"/>
  <c r="P6" i="1"/>
  <c r="O30" i="2"/>
  <c r="O12" i="2"/>
  <c r="P26" i="24"/>
  <c r="P14" i="24"/>
  <c r="P15" i="24"/>
  <c r="G11" i="15"/>
  <c r="E12" i="19"/>
  <c r="E27" i="19"/>
  <c r="P26" i="9"/>
  <c r="N27" i="19"/>
  <c r="P26" i="10"/>
  <c r="O27" i="19"/>
  <c r="P27" i="19"/>
  <c r="Q27" i="19"/>
  <c r="Z16" i="25"/>
  <c r="Z15" i="25"/>
  <c r="Z14" i="25"/>
  <c r="Z4" i="25"/>
  <c r="Z7" i="25"/>
  <c r="P15" i="10"/>
  <c r="O14" i="25"/>
  <c r="P24" i="10"/>
  <c r="P25" i="10"/>
  <c r="P14" i="10"/>
  <c r="O15" i="19"/>
  <c r="P24" i="9"/>
  <c r="X13" i="25"/>
  <c r="P25" i="9"/>
  <c r="Z13" i="25"/>
  <c r="P14" i="9"/>
  <c r="N15" i="19"/>
  <c r="P15" i="9"/>
  <c r="N16" i="19"/>
  <c r="Q24" i="6"/>
  <c r="X12" i="25"/>
  <c r="Q25" i="6"/>
  <c r="Y12" i="25"/>
  <c r="M26" i="19"/>
  <c r="Q26" i="6"/>
  <c r="Z12" i="25"/>
  <c r="Q14" i="6"/>
  <c r="N12" i="25"/>
  <c r="Q15" i="6"/>
  <c r="M16" i="19"/>
  <c r="Q24" i="8"/>
  <c r="Q25" i="8"/>
  <c r="Y11" i="25"/>
  <c r="Q26" i="8"/>
  <c r="L27" i="19"/>
  <c r="Q15" i="8"/>
  <c r="O11" i="25"/>
  <c r="P24" i="7"/>
  <c r="P25" i="7"/>
  <c r="Y10" i="25"/>
  <c r="P26" i="7"/>
  <c r="K27" i="19"/>
  <c r="P15" i="7"/>
  <c r="O10" i="25"/>
  <c r="Q24" i="4"/>
  <c r="J25" i="19"/>
  <c r="Q25" i="4"/>
  <c r="Y9" i="25"/>
  <c r="Q26" i="4"/>
  <c r="Z9" i="25"/>
  <c r="Q15" i="4"/>
  <c r="O9" i="25"/>
  <c r="Q24" i="3"/>
  <c r="X8" i="25"/>
  <c r="Q25" i="3"/>
  <c r="Q26" i="3"/>
  <c r="Z8" i="25"/>
  <c r="Q15" i="3"/>
  <c r="O8" i="25"/>
  <c r="P24" i="2"/>
  <c r="X7" i="25"/>
  <c r="P25" i="2"/>
  <c r="Y7" i="25"/>
  <c r="P26" i="2"/>
  <c r="H27" i="19"/>
  <c r="P15" i="2"/>
  <c r="O7" i="25"/>
  <c r="T15" i="5"/>
  <c r="G16" i="19"/>
  <c r="K15" i="14"/>
  <c r="O3" i="25"/>
  <c r="K26" i="14"/>
  <c r="D27" i="19"/>
  <c r="J25" i="12"/>
  <c r="Y2" i="25"/>
  <c r="J26" i="12"/>
  <c r="Z3" i="25"/>
  <c r="Q15" i="1"/>
  <c r="O5" i="25"/>
  <c r="Q16" i="1"/>
  <c r="F17" i="19"/>
  <c r="Q26" i="1"/>
  <c r="F27" i="19"/>
  <c r="T26" i="5"/>
  <c r="G27" i="19"/>
  <c r="D16" i="19"/>
  <c r="H16" i="19"/>
  <c r="J16" i="19"/>
  <c r="O16" i="19"/>
  <c r="Q16" i="19"/>
  <c r="P15" i="11"/>
  <c r="P16" i="19"/>
  <c r="G15" i="15"/>
  <c r="O4" i="25"/>
  <c r="J15" i="12"/>
  <c r="C16" i="19"/>
  <c r="E16" i="19"/>
  <c r="P25" i="11"/>
  <c r="P26" i="19"/>
  <c r="Q27" i="6"/>
  <c r="AA12" i="25"/>
  <c r="P27" i="10"/>
  <c r="T3" i="5"/>
  <c r="G4" i="19"/>
  <c r="T4" i="5"/>
  <c r="G5" i="19"/>
  <c r="D6" i="25"/>
  <c r="T5" i="5"/>
  <c r="G6" i="19"/>
  <c r="T6" i="5"/>
  <c r="G7" i="19"/>
  <c r="T7" i="5"/>
  <c r="G6" i="25"/>
  <c r="T8" i="5"/>
  <c r="G9" i="19"/>
  <c r="T9" i="5"/>
  <c r="I6" i="25"/>
  <c r="T10" i="5"/>
  <c r="G11" i="19"/>
  <c r="T11" i="5"/>
  <c r="K6" i="25"/>
  <c r="T12" i="5"/>
  <c r="L6" i="25"/>
  <c r="T13" i="5"/>
  <c r="M6" i="25"/>
  <c r="T14" i="5"/>
  <c r="G15" i="19"/>
  <c r="T16" i="5"/>
  <c r="P6" i="25"/>
  <c r="G17" i="19"/>
  <c r="T17" i="5"/>
  <c r="Q6" i="25"/>
  <c r="T18" i="5"/>
  <c r="G19" i="19"/>
  <c r="R6" i="25"/>
  <c r="T19" i="5"/>
  <c r="G20" i="19"/>
  <c r="T20" i="5"/>
  <c r="G21" i="19"/>
  <c r="T6" i="25"/>
  <c r="T21" i="5"/>
  <c r="G22" i="19"/>
  <c r="T22" i="5"/>
  <c r="G23" i="19"/>
  <c r="V6" i="25"/>
  <c r="T23" i="5"/>
  <c r="G24" i="19"/>
  <c r="T24" i="5"/>
  <c r="X6" i="25"/>
  <c r="T25" i="5"/>
  <c r="Y6" i="25"/>
  <c r="T27" i="5"/>
  <c r="AA6" i="25"/>
  <c r="G28" i="19"/>
  <c r="T28" i="5"/>
  <c r="AB6" i="25"/>
  <c r="T29" i="5"/>
  <c r="AC6" i="25"/>
  <c r="G30" i="19"/>
  <c r="T30" i="5"/>
  <c r="AD6" i="25"/>
  <c r="T31" i="5"/>
  <c r="AE6" i="25"/>
  <c r="T32" i="5"/>
  <c r="G33" i="19"/>
  <c r="T33" i="5"/>
  <c r="G34" i="19"/>
  <c r="T34" i="5"/>
  <c r="G35" i="19"/>
  <c r="T35" i="5"/>
  <c r="G36" i="19"/>
  <c r="T36" i="5"/>
  <c r="AJ6" i="25"/>
  <c r="T37" i="5"/>
  <c r="AK6" i="25"/>
  <c r="T38" i="5"/>
  <c r="AL6" i="25"/>
  <c r="T39" i="5"/>
  <c r="G40" i="19"/>
  <c r="AM6" i="25"/>
  <c r="T40" i="5"/>
  <c r="G41" i="19"/>
  <c r="T41" i="5"/>
  <c r="G42" i="19"/>
  <c r="AO6" i="25"/>
  <c r="T42" i="5"/>
  <c r="AP6" i="25"/>
  <c r="Q43" i="6"/>
  <c r="Q44" i="6"/>
  <c r="P20" i="24"/>
  <c r="Q21" i="19"/>
  <c r="T16" i="25"/>
  <c r="P20" i="11"/>
  <c r="P21" i="19"/>
  <c r="T15" i="25"/>
  <c r="P20" i="10"/>
  <c r="O21" i="19"/>
  <c r="T14" i="25"/>
  <c r="P20" i="9"/>
  <c r="N21" i="19"/>
  <c r="T13" i="25"/>
  <c r="Q20" i="6"/>
  <c r="M21" i="19"/>
  <c r="T12" i="25"/>
  <c r="Q20" i="8"/>
  <c r="L21" i="19"/>
  <c r="T11" i="25"/>
  <c r="P20" i="7"/>
  <c r="K21" i="19"/>
  <c r="T10" i="25"/>
  <c r="Q20" i="4"/>
  <c r="J21" i="19"/>
  <c r="T9" i="25"/>
  <c r="Q20" i="3"/>
  <c r="I21" i="19"/>
  <c r="Q19" i="3"/>
  <c r="I20" i="19"/>
  <c r="Q18" i="3"/>
  <c r="Q17" i="3"/>
  <c r="Q8" i="25"/>
  <c r="Q16" i="3"/>
  <c r="P8" i="25"/>
  <c r="P20" i="2"/>
  <c r="H21" i="19"/>
  <c r="T7" i="25"/>
  <c r="P19" i="2"/>
  <c r="S7" i="25"/>
  <c r="Q42" i="1"/>
  <c r="AP5" i="25"/>
  <c r="Q41" i="1"/>
  <c r="F42" i="19"/>
  <c r="Q40" i="1"/>
  <c r="AN5" i="25"/>
  <c r="Q39" i="1"/>
  <c r="F40" i="19"/>
  <c r="Q38" i="1"/>
  <c r="F39" i="19"/>
  <c r="Q37" i="1"/>
  <c r="F38" i="19"/>
  <c r="Q36" i="1"/>
  <c r="F37" i="19"/>
  <c r="Q35" i="1"/>
  <c r="F36" i="19"/>
  <c r="Q34" i="1"/>
  <c r="AH5" i="25"/>
  <c r="Q33" i="1"/>
  <c r="AG5" i="25"/>
  <c r="Q32" i="1"/>
  <c r="AF5" i="25"/>
  <c r="Q31" i="1"/>
  <c r="F32" i="19"/>
  <c r="Q30" i="1"/>
  <c r="F31" i="19"/>
  <c r="Q29" i="1"/>
  <c r="F30" i="19"/>
  <c r="Q28" i="1"/>
  <c r="F29" i="19"/>
  <c r="Q27" i="1"/>
  <c r="F28" i="19"/>
  <c r="Q25" i="1"/>
  <c r="Y5" i="25"/>
  <c r="Q24" i="1"/>
  <c r="F25" i="19"/>
  <c r="Q23" i="1"/>
  <c r="W5" i="25"/>
  <c r="Q22" i="1"/>
  <c r="F23" i="19"/>
  <c r="Q21" i="1"/>
  <c r="F22" i="19"/>
  <c r="Q20" i="1"/>
  <c r="F21" i="19"/>
  <c r="T5" i="25"/>
  <c r="Q19" i="1"/>
  <c r="F20" i="19"/>
  <c r="Q18" i="1"/>
  <c r="F19" i="19"/>
  <c r="Q17" i="1"/>
  <c r="Q5" i="25"/>
  <c r="Q14" i="1"/>
  <c r="F15" i="19"/>
  <c r="Q13" i="1"/>
  <c r="M5" i="25"/>
  <c r="Q12" i="1"/>
  <c r="F13" i="19"/>
  <c r="Q11" i="1"/>
  <c r="F12" i="19"/>
  <c r="Q10" i="1"/>
  <c r="J5" i="25"/>
  <c r="Q9" i="1"/>
  <c r="F10" i="19"/>
  <c r="Q8" i="1"/>
  <c r="F9" i="19"/>
  <c r="Q7" i="1"/>
  <c r="F8" i="19"/>
  <c r="Q6" i="1"/>
  <c r="F5" i="25"/>
  <c r="Q5" i="1"/>
  <c r="E5" i="25"/>
  <c r="Q4" i="1"/>
  <c r="F5" i="19"/>
  <c r="D5" i="25"/>
  <c r="G20" i="15"/>
  <c r="E21" i="19"/>
  <c r="T4" i="25"/>
  <c r="P21" i="7"/>
  <c r="U10" i="25"/>
  <c r="P3" i="7"/>
  <c r="K4" i="19"/>
  <c r="C10" i="25"/>
  <c r="P4" i="7"/>
  <c r="K5" i="19"/>
  <c r="P5" i="7"/>
  <c r="E10" i="25"/>
  <c r="P6" i="7"/>
  <c r="F10" i="25"/>
  <c r="P7" i="7"/>
  <c r="P8" i="7"/>
  <c r="K9" i="19"/>
  <c r="H10" i="25"/>
  <c r="P9" i="7"/>
  <c r="K10" i="19"/>
  <c r="P10" i="7"/>
  <c r="J10" i="25"/>
  <c r="K11" i="19"/>
  <c r="P11" i="7"/>
  <c r="K12" i="19"/>
  <c r="P12" i="7"/>
  <c r="K13" i="19"/>
  <c r="P13" i="7"/>
  <c r="M10" i="25"/>
  <c r="P14" i="7"/>
  <c r="N10" i="25"/>
  <c r="P16" i="7"/>
  <c r="K17" i="19"/>
  <c r="P17" i="7"/>
  <c r="K18" i="19"/>
  <c r="Q10" i="25"/>
  <c r="P18" i="7"/>
  <c r="K19" i="19"/>
  <c r="P19" i="7"/>
  <c r="K20" i="19"/>
  <c r="P22" i="7"/>
  <c r="K23" i="19"/>
  <c r="V10" i="25"/>
  <c r="P23" i="7"/>
  <c r="W10" i="25"/>
  <c r="X10" i="25"/>
  <c r="P27" i="7"/>
  <c r="K28" i="19"/>
  <c r="P28" i="7"/>
  <c r="K29" i="19"/>
  <c r="P29" i="7"/>
  <c r="AC10" i="25"/>
  <c r="P30" i="7"/>
  <c r="AD10" i="25"/>
  <c r="P31" i="7"/>
  <c r="P32" i="7"/>
  <c r="AF10" i="25"/>
  <c r="P33" i="7"/>
  <c r="AG10" i="25"/>
  <c r="K34" i="19"/>
  <c r="P34" i="7"/>
  <c r="K35" i="19"/>
  <c r="P35" i="7"/>
  <c r="K36" i="19"/>
  <c r="P36" i="7"/>
  <c r="K37" i="19"/>
  <c r="P37" i="7"/>
  <c r="K38" i="19"/>
  <c r="P38" i="7"/>
  <c r="AL10" i="25"/>
  <c r="P39" i="7"/>
  <c r="K40" i="19"/>
  <c r="P40" i="7"/>
  <c r="AN10" i="25"/>
  <c r="P41" i="7"/>
  <c r="K42" i="19"/>
  <c r="P42" i="7"/>
  <c r="K20" i="14"/>
  <c r="D21" i="19"/>
  <c r="T3" i="25"/>
  <c r="J20" i="12"/>
  <c r="C21" i="19"/>
  <c r="T2" i="25"/>
  <c r="J42" i="12"/>
  <c r="AP2" i="25"/>
  <c r="J41" i="12"/>
  <c r="AO2" i="25"/>
  <c r="J40" i="12"/>
  <c r="C41" i="19"/>
  <c r="J39" i="12"/>
  <c r="C40" i="19"/>
  <c r="J38" i="12"/>
  <c r="AL2" i="25"/>
  <c r="C39" i="19"/>
  <c r="J37" i="12"/>
  <c r="C38" i="19"/>
  <c r="J36" i="12"/>
  <c r="C37" i="19"/>
  <c r="J35" i="12"/>
  <c r="C36" i="19"/>
  <c r="J34" i="12"/>
  <c r="AH2" i="25"/>
  <c r="C35" i="19"/>
  <c r="J33" i="12"/>
  <c r="C34" i="19"/>
  <c r="J32" i="12"/>
  <c r="C33" i="19"/>
  <c r="J31" i="12"/>
  <c r="AE2" i="25"/>
  <c r="J30" i="12"/>
  <c r="C31" i="19"/>
  <c r="J29" i="12"/>
  <c r="AC2" i="25"/>
  <c r="J28" i="12"/>
  <c r="C29" i="19"/>
  <c r="J27" i="12"/>
  <c r="AA2" i="25"/>
  <c r="J24" i="12"/>
  <c r="C25" i="19"/>
  <c r="X2" i="25"/>
  <c r="J23" i="12"/>
  <c r="C24" i="19"/>
  <c r="J22" i="12"/>
  <c r="V2" i="25"/>
  <c r="J21" i="12"/>
  <c r="C22" i="19"/>
  <c r="J19" i="12"/>
  <c r="S2" i="25"/>
  <c r="J18" i="12"/>
  <c r="C19" i="19"/>
  <c r="J17" i="12"/>
  <c r="C18" i="19"/>
  <c r="J16" i="12"/>
  <c r="C17" i="19"/>
  <c r="J14" i="12"/>
  <c r="C15" i="19"/>
  <c r="J13" i="12"/>
  <c r="C14" i="19"/>
  <c r="J12" i="12"/>
  <c r="C13" i="19"/>
  <c r="J11" i="12"/>
  <c r="K2" i="25"/>
  <c r="J10" i="12"/>
  <c r="J2" i="25"/>
  <c r="J9" i="12"/>
  <c r="I2" i="25"/>
  <c r="J8" i="12"/>
  <c r="H2" i="25"/>
  <c r="J7" i="12"/>
  <c r="G2" i="25"/>
  <c r="J6" i="12"/>
  <c r="C7" i="19"/>
  <c r="J5" i="12"/>
  <c r="C6" i="19"/>
  <c r="J4" i="12"/>
  <c r="D2" i="25"/>
  <c r="P40" i="24"/>
  <c r="Q41" i="19"/>
  <c r="P39" i="24"/>
  <c r="Q40" i="19"/>
  <c r="P12" i="24"/>
  <c r="Q13" i="19"/>
  <c r="P42" i="24"/>
  <c r="AP16" i="25"/>
  <c r="P41" i="24"/>
  <c r="AO16" i="25"/>
  <c r="AN16" i="25"/>
  <c r="AM16" i="25"/>
  <c r="P38" i="24"/>
  <c r="AL16" i="25"/>
  <c r="P37" i="24"/>
  <c r="AK16" i="25"/>
  <c r="P36" i="24"/>
  <c r="AJ16" i="25"/>
  <c r="P35" i="24"/>
  <c r="AI16" i="25"/>
  <c r="P34" i="24"/>
  <c r="AH16" i="25"/>
  <c r="P33" i="24"/>
  <c r="AG16" i="25"/>
  <c r="P32" i="24"/>
  <c r="AF16" i="25"/>
  <c r="P31" i="24"/>
  <c r="AE16" i="25"/>
  <c r="P30" i="24"/>
  <c r="AD16" i="25"/>
  <c r="P29" i="24"/>
  <c r="AC16" i="25"/>
  <c r="P28" i="24"/>
  <c r="AB16" i="25"/>
  <c r="P27" i="24"/>
  <c r="AA16" i="25"/>
  <c r="P25" i="24"/>
  <c r="Y16" i="25"/>
  <c r="P24" i="24"/>
  <c r="X16" i="25"/>
  <c r="P23" i="24"/>
  <c r="W16" i="25"/>
  <c r="P22" i="24"/>
  <c r="V16" i="25"/>
  <c r="P21" i="24"/>
  <c r="U16" i="25"/>
  <c r="P19" i="24"/>
  <c r="S16" i="25"/>
  <c r="P18" i="24"/>
  <c r="R16" i="25"/>
  <c r="P17" i="24"/>
  <c r="Q16" i="25"/>
  <c r="P16" i="24"/>
  <c r="P16" i="25"/>
  <c r="N16" i="25"/>
  <c r="P13" i="24"/>
  <c r="M16" i="25"/>
  <c r="L16" i="25"/>
  <c r="P11" i="24"/>
  <c r="K16" i="25"/>
  <c r="P10" i="24"/>
  <c r="J16" i="25"/>
  <c r="P9" i="24"/>
  <c r="I16" i="25"/>
  <c r="P8" i="24"/>
  <c r="H16" i="25"/>
  <c r="P7" i="24"/>
  <c r="G16" i="25"/>
  <c r="P6" i="24"/>
  <c r="F16" i="25"/>
  <c r="P5" i="24"/>
  <c r="E16" i="25"/>
  <c r="P4" i="24"/>
  <c r="D16" i="25"/>
  <c r="P42" i="11"/>
  <c r="P43" i="19"/>
  <c r="AP15" i="25"/>
  <c r="P41" i="11"/>
  <c r="P42" i="19"/>
  <c r="AO15" i="25"/>
  <c r="P40" i="11"/>
  <c r="P41" i="19"/>
  <c r="AN15" i="25"/>
  <c r="P39" i="11"/>
  <c r="AM15" i="25"/>
  <c r="P38" i="11"/>
  <c r="P39" i="19"/>
  <c r="P37" i="11"/>
  <c r="AK15" i="25"/>
  <c r="P38" i="19"/>
  <c r="P36" i="11"/>
  <c r="AJ15" i="25"/>
  <c r="P35" i="11"/>
  <c r="AI15" i="25"/>
  <c r="P36" i="19"/>
  <c r="P34" i="11"/>
  <c r="AH15" i="25"/>
  <c r="P35" i="19"/>
  <c r="P33" i="11"/>
  <c r="P34" i="19"/>
  <c r="P32" i="11"/>
  <c r="P33" i="19"/>
  <c r="P31" i="11"/>
  <c r="AE15" i="25"/>
  <c r="P30" i="11"/>
  <c r="AD15" i="25"/>
  <c r="P29" i="11"/>
  <c r="P30" i="19"/>
  <c r="P28" i="11"/>
  <c r="P29" i="19"/>
  <c r="P27" i="11"/>
  <c r="AA15" i="25"/>
  <c r="P24" i="11"/>
  <c r="X15" i="25"/>
  <c r="P23" i="11"/>
  <c r="W15" i="25"/>
  <c r="P22" i="11"/>
  <c r="P23" i="19"/>
  <c r="V15" i="25"/>
  <c r="P21" i="11"/>
  <c r="P22" i="19"/>
  <c r="P19" i="11"/>
  <c r="P20" i="19"/>
  <c r="P18" i="11"/>
  <c r="R15" i="25"/>
  <c r="P19" i="19"/>
  <c r="P17" i="11"/>
  <c r="Q15" i="25"/>
  <c r="P18" i="19"/>
  <c r="P16" i="11"/>
  <c r="P15" i="25"/>
  <c r="P17" i="19"/>
  <c r="P14" i="11"/>
  <c r="N15" i="25"/>
  <c r="P13" i="11"/>
  <c r="P14" i="19"/>
  <c r="P12" i="11"/>
  <c r="L15" i="25"/>
  <c r="P11" i="11"/>
  <c r="K15" i="25"/>
  <c r="P10" i="11"/>
  <c r="J15" i="25"/>
  <c r="P9" i="11"/>
  <c r="P10" i="19"/>
  <c r="P8" i="11"/>
  <c r="P9" i="19"/>
  <c r="P7" i="11"/>
  <c r="P8" i="19"/>
  <c r="G15" i="25"/>
  <c r="P6" i="11"/>
  <c r="F15" i="25"/>
  <c r="P5" i="11"/>
  <c r="E15" i="25"/>
  <c r="P6" i="19"/>
  <c r="P4" i="11"/>
  <c r="D15" i="25"/>
  <c r="P42" i="10"/>
  <c r="AP14" i="25"/>
  <c r="P41" i="10"/>
  <c r="AO14" i="25"/>
  <c r="P40" i="10"/>
  <c r="AN14" i="25"/>
  <c r="P39" i="10"/>
  <c r="AM14" i="25"/>
  <c r="P38" i="10"/>
  <c r="AL14" i="25"/>
  <c r="P37" i="10"/>
  <c r="AK14" i="25"/>
  <c r="P36" i="10"/>
  <c r="AJ14" i="25"/>
  <c r="P35" i="10"/>
  <c r="AI14" i="25"/>
  <c r="P34" i="10"/>
  <c r="AH14" i="25"/>
  <c r="P33" i="10"/>
  <c r="O34" i="19"/>
  <c r="P32" i="10"/>
  <c r="AF14" i="25"/>
  <c r="P31" i="10"/>
  <c r="O32" i="19"/>
  <c r="AE14" i="25"/>
  <c r="P30" i="10"/>
  <c r="AD14" i="25"/>
  <c r="P29" i="10"/>
  <c r="O30" i="19"/>
  <c r="P28" i="10"/>
  <c r="AB14" i="25"/>
  <c r="AA14" i="25"/>
  <c r="Y14" i="25"/>
  <c r="X14" i="25"/>
  <c r="P23" i="10"/>
  <c r="W14" i="25"/>
  <c r="P22" i="10"/>
  <c r="O23" i="19"/>
  <c r="P21" i="10"/>
  <c r="O22" i="19"/>
  <c r="P19" i="10"/>
  <c r="O20" i="19"/>
  <c r="S14" i="25"/>
  <c r="P18" i="10"/>
  <c r="O19" i="19"/>
  <c r="R14" i="25"/>
  <c r="P17" i="10"/>
  <c r="O18" i="19"/>
  <c r="P16" i="10"/>
  <c r="O17" i="19"/>
  <c r="P13" i="10"/>
  <c r="M14" i="25"/>
  <c r="P12" i="10"/>
  <c r="O13" i="19"/>
  <c r="L14" i="25"/>
  <c r="P11" i="10"/>
  <c r="K14" i="25"/>
  <c r="P10" i="10"/>
  <c r="O11" i="19"/>
  <c r="P9" i="10"/>
  <c r="I14" i="25"/>
  <c r="P8" i="10"/>
  <c r="O9" i="19"/>
  <c r="P7" i="10"/>
  <c r="O8" i="19"/>
  <c r="G14" i="25"/>
  <c r="P6" i="10"/>
  <c r="F14" i="25"/>
  <c r="P5" i="10"/>
  <c r="O6" i="19"/>
  <c r="E14" i="25"/>
  <c r="P4" i="10"/>
  <c r="D14" i="25"/>
  <c r="P42" i="9"/>
  <c r="AP13" i="25"/>
  <c r="P41" i="9"/>
  <c r="AO13" i="25"/>
  <c r="P40" i="9"/>
  <c r="N41" i="19"/>
  <c r="AN13" i="25"/>
  <c r="P39" i="9"/>
  <c r="N40" i="19"/>
  <c r="AM13" i="25"/>
  <c r="P38" i="9"/>
  <c r="N39" i="19"/>
  <c r="P37" i="9"/>
  <c r="N38" i="19"/>
  <c r="P36" i="9"/>
  <c r="AJ13" i="25"/>
  <c r="P35" i="9"/>
  <c r="AI13" i="25"/>
  <c r="P34" i="9"/>
  <c r="AH13" i="25"/>
  <c r="P33" i="9"/>
  <c r="AG13" i="25"/>
  <c r="P32" i="9"/>
  <c r="AF13" i="25"/>
  <c r="P31" i="9"/>
  <c r="AE13" i="25"/>
  <c r="P30" i="9"/>
  <c r="AD13" i="25"/>
  <c r="P29" i="9"/>
  <c r="AC13" i="25"/>
  <c r="P28" i="9"/>
  <c r="AB13" i="25"/>
  <c r="P27" i="9"/>
  <c r="AA13" i="25"/>
  <c r="Y13" i="25"/>
  <c r="P23" i="9"/>
  <c r="N24" i="19"/>
  <c r="W13" i="25"/>
  <c r="P22" i="9"/>
  <c r="N23" i="19"/>
  <c r="V13" i="25"/>
  <c r="P21" i="9"/>
  <c r="U13" i="25"/>
  <c r="P19" i="9"/>
  <c r="N20" i="19"/>
  <c r="P18" i="9"/>
  <c r="N19" i="19"/>
  <c r="P17" i="9"/>
  <c r="Q13" i="25"/>
  <c r="P16" i="9"/>
  <c r="N17" i="19"/>
  <c r="N13" i="25"/>
  <c r="P13" i="9"/>
  <c r="M13" i="25"/>
  <c r="P12" i="9"/>
  <c r="L13" i="25"/>
  <c r="P11" i="9"/>
  <c r="K13" i="25"/>
  <c r="P10" i="9"/>
  <c r="J13" i="25"/>
  <c r="P9" i="9"/>
  <c r="N10" i="19"/>
  <c r="P8" i="9"/>
  <c r="N9" i="19"/>
  <c r="H13" i="25"/>
  <c r="P7" i="9"/>
  <c r="N8" i="19"/>
  <c r="P6" i="9"/>
  <c r="N7" i="19"/>
  <c r="F13" i="25"/>
  <c r="P5" i="9"/>
  <c r="E13" i="25"/>
  <c r="P4" i="9"/>
  <c r="D13" i="25"/>
  <c r="N5" i="19"/>
  <c r="Q42" i="6"/>
  <c r="AP12" i="25"/>
  <c r="Q41" i="6"/>
  <c r="AO12" i="25"/>
  <c r="Q40" i="6"/>
  <c r="M41" i="19"/>
  <c r="Q39" i="6"/>
  <c r="M40" i="19"/>
  <c r="Q38" i="6"/>
  <c r="M39" i="19"/>
  <c r="Q37" i="6"/>
  <c r="AK12" i="25"/>
  <c r="M38" i="19"/>
  <c r="Q36" i="6"/>
  <c r="AJ12" i="25"/>
  <c r="Q35" i="6"/>
  <c r="M36" i="19"/>
  <c r="Q34" i="6"/>
  <c r="AH12" i="25"/>
  <c r="Q33" i="6"/>
  <c r="M34" i="19"/>
  <c r="Q32" i="6"/>
  <c r="M33" i="19"/>
  <c r="AF12" i="25"/>
  <c r="Q31" i="6"/>
  <c r="AE12" i="25"/>
  <c r="Q30" i="6"/>
  <c r="AD12" i="25"/>
  <c r="Q29" i="6"/>
  <c r="AC12" i="25"/>
  <c r="Q28" i="6"/>
  <c r="M29" i="19"/>
  <c r="AB12" i="25"/>
  <c r="Q23" i="6"/>
  <c r="M24" i="19"/>
  <c r="Q22" i="6"/>
  <c r="V12" i="25"/>
  <c r="Q21" i="6"/>
  <c r="M22" i="19"/>
  <c r="U12" i="25"/>
  <c r="Q19" i="6"/>
  <c r="S12" i="25"/>
  <c r="Q18" i="6"/>
  <c r="R12" i="25"/>
  <c r="Q17" i="6"/>
  <c r="M18" i="19"/>
  <c r="Q16" i="6"/>
  <c r="P12" i="25"/>
  <c r="Q13" i="6"/>
  <c r="M12" i="25"/>
  <c r="Q12" i="6"/>
  <c r="M13" i="19"/>
  <c r="Q11" i="6"/>
  <c r="M12" i="19"/>
  <c r="Q10" i="6"/>
  <c r="J12" i="25"/>
  <c r="Q9" i="6"/>
  <c r="M10" i="19"/>
  <c r="Q8" i="6"/>
  <c r="H12" i="25"/>
  <c r="Q7" i="6"/>
  <c r="M8" i="19"/>
  <c r="Q6" i="6"/>
  <c r="M7" i="19"/>
  <c r="F12" i="25"/>
  <c r="Q5" i="6"/>
  <c r="E12" i="25"/>
  <c r="Q4" i="6"/>
  <c r="D12" i="25"/>
  <c r="M5" i="19"/>
  <c r="Q42" i="8"/>
  <c r="L43" i="19"/>
  <c r="Q41" i="8"/>
  <c r="AO11" i="25"/>
  <c r="Q40" i="8"/>
  <c r="AN11" i="25"/>
  <c r="Q39" i="8"/>
  <c r="L40" i="19"/>
  <c r="Q38" i="8"/>
  <c r="L39" i="19"/>
  <c r="Q37" i="8"/>
  <c r="L38" i="19"/>
  <c r="Q36" i="8"/>
  <c r="L37" i="19"/>
  <c r="Q35" i="8"/>
  <c r="AI11" i="25"/>
  <c r="Q34" i="8"/>
  <c r="AH11" i="25"/>
  <c r="Q33" i="8"/>
  <c r="AG11" i="25"/>
  <c r="Q32" i="8"/>
  <c r="L33" i="19"/>
  <c r="AF11" i="25"/>
  <c r="Q31" i="8"/>
  <c r="AE11" i="25"/>
  <c r="Q30" i="8"/>
  <c r="L31" i="19"/>
  <c r="Q29" i="8"/>
  <c r="L30" i="19"/>
  <c r="Q28" i="8"/>
  <c r="AB11" i="25"/>
  <c r="Q27" i="8"/>
  <c r="AA11" i="25"/>
  <c r="L28" i="19"/>
  <c r="X11" i="25"/>
  <c r="Q23" i="8"/>
  <c r="L24" i="19"/>
  <c r="Q22" i="8"/>
  <c r="V11" i="25"/>
  <c r="Q21" i="8"/>
  <c r="U11" i="25"/>
  <c r="Q19" i="8"/>
  <c r="L20" i="19"/>
  <c r="Q18" i="8"/>
  <c r="Q17" i="8"/>
  <c r="Q11" i="25"/>
  <c r="L18" i="19"/>
  <c r="Q16" i="8"/>
  <c r="P11" i="25"/>
  <c r="Q14" i="8"/>
  <c r="N11" i="25"/>
  <c r="Q13" i="8"/>
  <c r="M11" i="25"/>
  <c r="Q12" i="8"/>
  <c r="L11" i="25"/>
  <c r="Q11" i="8"/>
  <c r="K11" i="25"/>
  <c r="Q10" i="8"/>
  <c r="J11" i="25"/>
  <c r="Q9" i="8"/>
  <c r="I11" i="25"/>
  <c r="Q8" i="8"/>
  <c r="H11" i="25"/>
  <c r="L9" i="19"/>
  <c r="Q7" i="8"/>
  <c r="G11" i="25"/>
  <c r="Q6" i="8"/>
  <c r="F11" i="25"/>
  <c r="Q5" i="8"/>
  <c r="L6" i="19"/>
  <c r="Q4" i="8"/>
  <c r="D11" i="25"/>
  <c r="AP10" i="25"/>
  <c r="AH10" i="25"/>
  <c r="S10" i="25"/>
  <c r="G10" i="25"/>
  <c r="Q42" i="4"/>
  <c r="AP9" i="25"/>
  <c r="Q41" i="4"/>
  <c r="J42" i="19"/>
  <c r="Q40" i="4"/>
  <c r="J41" i="19"/>
  <c r="Q39" i="4"/>
  <c r="AM9" i="25"/>
  <c r="J40" i="19"/>
  <c r="Q38" i="4"/>
  <c r="J39" i="19"/>
  <c r="Q37" i="4"/>
  <c r="AK9" i="25"/>
  <c r="Q36" i="4"/>
  <c r="AJ9" i="25"/>
  <c r="Q35" i="4"/>
  <c r="AI9" i="25"/>
  <c r="Q34" i="4"/>
  <c r="AH9" i="25"/>
  <c r="J35" i="19"/>
  <c r="Q33" i="4"/>
  <c r="J34" i="19"/>
  <c r="Q32" i="4"/>
  <c r="J33" i="19"/>
  <c r="Q31" i="4"/>
  <c r="AE9" i="25"/>
  <c r="Q30" i="4"/>
  <c r="AD9" i="25"/>
  <c r="Q29" i="4"/>
  <c r="AC9" i="25"/>
  <c r="J30" i="19"/>
  <c r="Q28" i="4"/>
  <c r="J29" i="19"/>
  <c r="Q27" i="4"/>
  <c r="AA9" i="25"/>
  <c r="J28" i="19"/>
  <c r="Q23" i="4"/>
  <c r="J24" i="19"/>
  <c r="Q22" i="4"/>
  <c r="V9" i="25"/>
  <c r="Q21" i="4"/>
  <c r="U9" i="25"/>
  <c r="J22" i="19"/>
  <c r="Q19" i="4"/>
  <c r="S9" i="25"/>
  <c r="Q18" i="4"/>
  <c r="J19" i="19"/>
  <c r="Q17" i="4"/>
  <c r="J18" i="19"/>
  <c r="Q16" i="4"/>
  <c r="J17" i="19"/>
  <c r="Q14" i="4"/>
  <c r="J15" i="19"/>
  <c r="Q13" i="4"/>
  <c r="J14" i="19"/>
  <c r="M9" i="25"/>
  <c r="Q12" i="4"/>
  <c r="J13" i="19"/>
  <c r="Q11" i="4"/>
  <c r="J12" i="19"/>
  <c r="K9" i="25"/>
  <c r="Q10" i="4"/>
  <c r="J9" i="25"/>
  <c r="Q9" i="4"/>
  <c r="I9" i="25"/>
  <c r="Q8" i="4"/>
  <c r="J9" i="19"/>
  <c r="Q7" i="4"/>
  <c r="J8" i="19"/>
  <c r="G9" i="25"/>
  <c r="Q6" i="4"/>
  <c r="J7" i="19"/>
  <c r="Q5" i="4"/>
  <c r="E9" i="25"/>
  <c r="Q4" i="4"/>
  <c r="J5" i="19"/>
  <c r="Q42" i="3"/>
  <c r="AP8" i="25"/>
  <c r="Q41" i="3"/>
  <c r="AO8" i="25"/>
  <c r="Q40" i="3"/>
  <c r="I41" i="19"/>
  <c r="Q39" i="3"/>
  <c r="AM8" i="25"/>
  <c r="Q38" i="3"/>
  <c r="I39" i="19"/>
  <c r="Q37" i="3"/>
  <c r="AK8" i="25"/>
  <c r="Q36" i="3"/>
  <c r="AJ8" i="25"/>
  <c r="Q35" i="3"/>
  <c r="I36" i="19"/>
  <c r="Q34" i="3"/>
  <c r="AH8" i="25"/>
  <c r="Q33" i="3"/>
  <c r="I34" i="19"/>
  <c r="Q32" i="3"/>
  <c r="I33" i="19"/>
  <c r="Q31" i="3"/>
  <c r="AE8" i="25"/>
  <c r="Q30" i="3"/>
  <c r="AD8" i="25"/>
  <c r="Q29" i="3"/>
  <c r="AC8" i="25"/>
  <c r="Q28" i="3"/>
  <c r="AB8" i="25"/>
  <c r="Q27" i="3"/>
  <c r="AA8" i="25"/>
  <c r="Y8" i="25"/>
  <c r="Q23" i="3"/>
  <c r="I24" i="19"/>
  <c r="Q22" i="3"/>
  <c r="V8" i="25"/>
  <c r="Q21" i="3"/>
  <c r="I22" i="19"/>
  <c r="R8" i="25"/>
  <c r="Q14" i="3"/>
  <c r="I15" i="19"/>
  <c r="Q13" i="3"/>
  <c r="M8" i="25"/>
  <c r="Q12" i="3"/>
  <c r="L8" i="25"/>
  <c r="I13" i="19"/>
  <c r="Q11" i="3"/>
  <c r="K8" i="25"/>
  <c r="Q10" i="3"/>
  <c r="I11" i="19"/>
  <c r="Q9" i="3"/>
  <c r="I8" i="25"/>
  <c r="Q8" i="3"/>
  <c r="I9" i="19"/>
  <c r="H8" i="25"/>
  <c r="Q7" i="3"/>
  <c r="G8" i="25"/>
  <c r="Q6" i="3"/>
  <c r="I7" i="19"/>
  <c r="F8" i="25"/>
  <c r="Q5" i="3"/>
  <c r="I6" i="19"/>
  <c r="Q4" i="3"/>
  <c r="D8" i="25"/>
  <c r="P42" i="2"/>
  <c r="AP7" i="25"/>
  <c r="P41" i="2"/>
  <c r="AO7" i="25"/>
  <c r="P40" i="2"/>
  <c r="AN7" i="25"/>
  <c r="P39" i="2"/>
  <c r="H40" i="19"/>
  <c r="AM7" i="25"/>
  <c r="P38" i="2"/>
  <c r="AL7" i="25"/>
  <c r="P37" i="2"/>
  <c r="AK7" i="25"/>
  <c r="P36" i="2"/>
  <c r="H37" i="19"/>
  <c r="P35" i="2"/>
  <c r="AI7" i="25"/>
  <c r="P34" i="2"/>
  <c r="AH7" i="25"/>
  <c r="P33" i="2"/>
  <c r="AG7" i="25"/>
  <c r="P32" i="2"/>
  <c r="AF7" i="25"/>
  <c r="P31" i="2"/>
  <c r="AE7" i="25"/>
  <c r="P30" i="2"/>
  <c r="AD7" i="25"/>
  <c r="P29" i="2"/>
  <c r="H30" i="19"/>
  <c r="AC7" i="25"/>
  <c r="P28" i="2"/>
  <c r="AB7" i="25"/>
  <c r="P27" i="2"/>
  <c r="H28" i="19"/>
  <c r="AA7" i="25"/>
  <c r="P23" i="2"/>
  <c r="W7" i="25"/>
  <c r="H24" i="19"/>
  <c r="P22" i="2"/>
  <c r="V7" i="25"/>
  <c r="P21" i="2"/>
  <c r="U7" i="25"/>
  <c r="P18" i="2"/>
  <c r="H19" i="19"/>
  <c r="P17" i="2"/>
  <c r="Q7" i="25"/>
  <c r="P16" i="2"/>
  <c r="P7" i="25"/>
  <c r="P14" i="2"/>
  <c r="N7" i="25"/>
  <c r="P13" i="2"/>
  <c r="M7" i="25"/>
  <c r="P12" i="2"/>
  <c r="L7" i="25"/>
  <c r="P11" i="2"/>
  <c r="K7" i="25"/>
  <c r="P10" i="2"/>
  <c r="J7" i="25"/>
  <c r="P9" i="2"/>
  <c r="H10" i="19"/>
  <c r="P8" i="2"/>
  <c r="H7" i="25"/>
  <c r="P7" i="2"/>
  <c r="G7" i="25"/>
  <c r="P6" i="2"/>
  <c r="F7" i="25"/>
  <c r="P5" i="2"/>
  <c r="H6" i="19"/>
  <c r="P4" i="2"/>
  <c r="D7" i="25"/>
  <c r="N26" i="19"/>
  <c r="K43" i="19"/>
  <c r="K25" i="19"/>
  <c r="K8" i="19"/>
  <c r="I19" i="19"/>
  <c r="H26" i="19"/>
  <c r="P3" i="24"/>
  <c r="C16" i="25"/>
  <c r="G42" i="15"/>
  <c r="AP4" i="25"/>
  <c r="G41" i="15"/>
  <c r="AO4" i="25"/>
  <c r="G40" i="15"/>
  <c r="AN4" i="25"/>
  <c r="G39" i="15"/>
  <c r="AM4" i="25"/>
  <c r="G38" i="15"/>
  <c r="E39" i="19"/>
  <c r="G37" i="15"/>
  <c r="AK4" i="25"/>
  <c r="G36" i="15"/>
  <c r="E37" i="19"/>
  <c r="AJ4" i="25"/>
  <c r="G35" i="15"/>
  <c r="AI4" i="25"/>
  <c r="G34" i="15"/>
  <c r="AH4" i="25"/>
  <c r="G33" i="15"/>
  <c r="AG4" i="25"/>
  <c r="G32" i="15"/>
  <c r="AF4" i="25"/>
  <c r="G31" i="15"/>
  <c r="AE4" i="25"/>
  <c r="G30" i="15"/>
  <c r="AD4" i="25"/>
  <c r="G29" i="15"/>
  <c r="AC4" i="25"/>
  <c r="G28" i="15"/>
  <c r="AB4" i="25"/>
  <c r="G27" i="15"/>
  <c r="AA4" i="25"/>
  <c r="G25" i="15"/>
  <c r="E26" i="19"/>
  <c r="G24" i="15"/>
  <c r="X4" i="25"/>
  <c r="G23" i="15"/>
  <c r="W4" i="25"/>
  <c r="G22" i="15"/>
  <c r="V4" i="25"/>
  <c r="G21" i="15"/>
  <c r="U4" i="25"/>
  <c r="G19" i="15"/>
  <c r="S4" i="25"/>
  <c r="G18" i="15"/>
  <c r="E19" i="19"/>
  <c r="R4" i="25"/>
  <c r="G17" i="15"/>
  <c r="Q4" i="25"/>
  <c r="G16" i="15"/>
  <c r="E17" i="19"/>
  <c r="G14" i="15"/>
  <c r="N4" i="25"/>
  <c r="G13" i="15"/>
  <c r="M4" i="25"/>
  <c r="G12" i="15"/>
  <c r="L4" i="25"/>
  <c r="G10" i="15"/>
  <c r="J4" i="25"/>
  <c r="G9" i="15"/>
  <c r="I4" i="25"/>
  <c r="G8" i="15"/>
  <c r="H4" i="25"/>
  <c r="G7" i="15"/>
  <c r="G4" i="25"/>
  <c r="G6" i="15"/>
  <c r="F4" i="25"/>
  <c r="G5" i="15"/>
  <c r="E4" i="25"/>
  <c r="G4" i="15"/>
  <c r="D4" i="25"/>
  <c r="K32" i="14"/>
  <c r="AF3" i="25"/>
  <c r="K14" i="14"/>
  <c r="N3" i="25"/>
  <c r="H41" i="19"/>
  <c r="N32" i="19"/>
  <c r="O40" i="19"/>
  <c r="Q23" i="19"/>
  <c r="Q32" i="19"/>
  <c r="Q5" i="19"/>
  <c r="Q37" i="19"/>
  <c r="Q10" i="19"/>
  <c r="Q19" i="19"/>
  <c r="Q29" i="19"/>
  <c r="Q6" i="19"/>
  <c r="Q14" i="19"/>
  <c r="Q24" i="19"/>
  <c r="Q33" i="19"/>
  <c r="Q9" i="19"/>
  <c r="Q18" i="19"/>
  <c r="Q28" i="19"/>
  <c r="Q36" i="19"/>
  <c r="O28" i="19"/>
  <c r="N13" i="19"/>
  <c r="N18" i="19"/>
  <c r="I14" i="19"/>
  <c r="O36" i="19"/>
  <c r="N14" i="19"/>
  <c r="N34" i="19"/>
  <c r="L8" i="19"/>
  <c r="L26" i="19"/>
  <c r="I18" i="19"/>
  <c r="E8" i="19"/>
  <c r="E35" i="19"/>
  <c r="E22" i="19"/>
  <c r="D15" i="19"/>
  <c r="AK11" i="25"/>
  <c r="F24" i="19"/>
  <c r="AJ5" i="25"/>
  <c r="U8" i="25"/>
  <c r="P7" i="19"/>
  <c r="P25" i="19"/>
  <c r="G25" i="19"/>
  <c r="E13" i="19"/>
  <c r="E32" i="19"/>
  <c r="M35" i="19"/>
  <c r="L10" i="25"/>
  <c r="K32" i="19"/>
  <c r="AE10" i="25"/>
  <c r="AI10" i="25"/>
  <c r="Q7" i="19"/>
  <c r="Q11" i="19"/>
  <c r="Q15" i="19"/>
  <c r="Q20" i="19"/>
  <c r="Q25" i="19"/>
  <c r="Q30" i="19"/>
  <c r="Q34" i="19"/>
  <c r="Q38" i="19"/>
  <c r="Q42" i="19"/>
  <c r="E6" i="19"/>
  <c r="E10" i="19"/>
  <c r="E14" i="19"/>
  <c r="E24" i="19"/>
  <c r="E29" i="19"/>
  <c r="E33" i="19"/>
  <c r="E41" i="19"/>
  <c r="K31" i="19"/>
  <c r="L32" i="19"/>
  <c r="K6" i="19"/>
  <c r="K14" i="19"/>
  <c r="K24" i="19"/>
  <c r="K41" i="19"/>
  <c r="L19" i="19"/>
  <c r="R11" i="25"/>
  <c r="W11" i="25"/>
  <c r="L29" i="19"/>
  <c r="AJ11" i="25"/>
  <c r="L41" i="19"/>
  <c r="P5" i="19"/>
  <c r="Q4" i="19"/>
  <c r="Q8" i="19"/>
  <c r="Q12" i="19"/>
  <c r="Q17" i="19"/>
  <c r="Q22" i="19"/>
  <c r="Q26" i="19"/>
  <c r="Q31" i="19"/>
  <c r="Q35" i="19"/>
  <c r="Q39" i="19"/>
  <c r="Q43" i="19"/>
  <c r="O42" i="19"/>
  <c r="G3" i="15"/>
  <c r="E4" i="19"/>
  <c r="C4" i="25"/>
  <c r="J3" i="12"/>
  <c r="C4" i="19"/>
  <c r="K4" i="14"/>
  <c r="D3" i="25"/>
  <c r="K5" i="14"/>
  <c r="D6" i="19"/>
  <c r="E3" i="25"/>
  <c r="K6" i="14"/>
  <c r="F3" i="25"/>
  <c r="K7" i="14"/>
  <c r="D8" i="19"/>
  <c r="G3" i="25"/>
  <c r="K8" i="14"/>
  <c r="H3" i="25"/>
  <c r="K9" i="14"/>
  <c r="D10" i="19"/>
  <c r="I3" i="25"/>
  <c r="K10" i="14"/>
  <c r="J3" i="25"/>
  <c r="K11" i="14"/>
  <c r="D12" i="19"/>
  <c r="K3" i="25"/>
  <c r="K12" i="14"/>
  <c r="L3" i="25"/>
  <c r="K13" i="14"/>
  <c r="M3" i="25"/>
  <c r="K16" i="14"/>
  <c r="P3" i="25"/>
  <c r="K17" i="14"/>
  <c r="Q3" i="25"/>
  <c r="K18" i="14"/>
  <c r="D19" i="19"/>
  <c r="K19" i="14"/>
  <c r="S3" i="25"/>
  <c r="K21" i="14"/>
  <c r="D22" i="19"/>
  <c r="K22" i="14"/>
  <c r="V3" i="25"/>
  <c r="K23" i="14"/>
  <c r="D24" i="19"/>
  <c r="K24" i="14"/>
  <c r="X3" i="25"/>
  <c r="K25" i="14"/>
  <c r="Y3" i="25"/>
  <c r="K27" i="14"/>
  <c r="AA3" i="25"/>
  <c r="K28" i="14"/>
  <c r="AB3" i="25"/>
  <c r="K29" i="14"/>
  <c r="AC3" i="25"/>
  <c r="K30" i="14"/>
  <c r="AD3" i="25"/>
  <c r="K31" i="14"/>
  <c r="AE3" i="25"/>
  <c r="K33" i="14"/>
  <c r="AG3" i="25"/>
  <c r="K34" i="14"/>
  <c r="AH3" i="25"/>
  <c r="K35" i="14"/>
  <c r="AI3" i="25"/>
  <c r="K36" i="14"/>
  <c r="D37" i="19"/>
  <c r="K37" i="14"/>
  <c r="AK3" i="25"/>
  <c r="K38" i="14"/>
  <c r="AL3" i="25"/>
  <c r="K39" i="14"/>
  <c r="D40" i="19"/>
  <c r="K40" i="14"/>
  <c r="D41" i="19"/>
  <c r="K41" i="14"/>
  <c r="AO3" i="25"/>
  <c r="K42" i="14"/>
  <c r="AP3" i="25"/>
  <c r="Q3" i="1"/>
  <c r="C5" i="25"/>
  <c r="Q3" i="4"/>
  <c r="J4" i="19"/>
  <c r="Q3" i="3"/>
  <c r="I4" i="19"/>
  <c r="Q3" i="8"/>
  <c r="C11" i="25"/>
  <c r="Q3" i="6"/>
  <c r="M4" i="19"/>
  <c r="P3" i="9"/>
  <c r="N4" i="19"/>
  <c r="P3" i="10"/>
  <c r="C14" i="25"/>
  <c r="P3" i="11"/>
  <c r="C15" i="25"/>
  <c r="K3" i="14"/>
  <c r="C3" i="25"/>
  <c r="P3" i="2"/>
  <c r="C7" i="25"/>
  <c r="P4" i="19"/>
  <c r="O4" i="19"/>
  <c r="AN3" i="25"/>
  <c r="D35" i="19"/>
  <c r="D23" i="19"/>
  <c r="D13" i="19"/>
  <c r="D28" i="19"/>
  <c r="H35" i="19"/>
  <c r="H39" i="19"/>
  <c r="D17" i="19"/>
  <c r="D32" i="19"/>
  <c r="D18" i="19"/>
  <c r="D4" i="19"/>
  <c r="D31" i="19"/>
  <c r="D7" i="19"/>
  <c r="M11" i="19"/>
  <c r="M37" i="19"/>
  <c r="H7" i="19"/>
  <c r="H38" i="19"/>
  <c r="H33" i="19"/>
  <c r="L5" i="25"/>
  <c r="AN2" i="25"/>
  <c r="AD2" i="25"/>
  <c r="E2" i="25"/>
  <c r="F41" i="19"/>
  <c r="F43" i="19"/>
  <c r="AM12" i="25"/>
  <c r="AI12" i="25"/>
  <c r="M17" i="19"/>
  <c r="P40" i="19"/>
  <c r="O37" i="19"/>
  <c r="V14" i="25"/>
  <c r="AG14" i="25"/>
  <c r="N11" i="19"/>
  <c r="N6" i="19"/>
  <c r="N30" i="19"/>
  <c r="S13" i="25"/>
  <c r="AK13" i="25"/>
  <c r="M25" i="19"/>
  <c r="M32" i="19"/>
  <c r="L13" i="19"/>
  <c r="L10" i="19"/>
  <c r="L36" i="19"/>
  <c r="K33" i="19"/>
  <c r="AJ10" i="25"/>
  <c r="AB10" i="25"/>
  <c r="C8" i="25"/>
  <c r="H43" i="19"/>
  <c r="H31" i="19"/>
  <c r="AG6" i="25"/>
  <c r="G38" i="19"/>
  <c r="F33" i="19"/>
  <c r="E43" i="19"/>
  <c r="E31" i="19"/>
  <c r="E42" i="19"/>
  <c r="P4" i="25"/>
  <c r="Y4" i="25"/>
  <c r="E30" i="19"/>
  <c r="K4" i="25"/>
  <c r="AL4" i="25"/>
  <c r="AJ3" i="25"/>
  <c r="D43" i="19"/>
  <c r="D33" i="19"/>
  <c r="C32" i="19"/>
  <c r="C23" i="19"/>
  <c r="AF2" i="25"/>
  <c r="C43" i="19"/>
  <c r="C26" i="19"/>
  <c r="C20" i="19"/>
  <c r="C2" i="25"/>
  <c r="Q2" i="25"/>
  <c r="AG2" i="25"/>
  <c r="D11" i="19"/>
  <c r="D5" i="19"/>
  <c r="D9" i="19"/>
  <c r="D20" i="19"/>
  <c r="D25" i="19"/>
  <c r="D30" i="19"/>
  <c r="D39" i="19"/>
  <c r="D14" i="19"/>
  <c r="E28" i="19"/>
  <c r="E9" i="19"/>
  <c r="E20" i="19"/>
  <c r="E34" i="19"/>
  <c r="E40" i="19"/>
  <c r="E23" i="19"/>
  <c r="E5" i="19"/>
  <c r="E11" i="19"/>
  <c r="E7" i="19"/>
  <c r="E25" i="19"/>
  <c r="E15" i="19"/>
  <c r="E36" i="19"/>
  <c r="E18" i="19"/>
  <c r="E38" i="19"/>
  <c r="R5" i="25"/>
  <c r="F35" i="19"/>
  <c r="F26" i="19"/>
  <c r="H6" i="25"/>
  <c r="G39" i="19"/>
  <c r="H29" i="19"/>
  <c r="AJ7" i="25"/>
  <c r="H18" i="19"/>
  <c r="AO9" i="25"/>
  <c r="C9" i="25"/>
  <c r="AK10" i="25"/>
  <c r="L22" i="19"/>
  <c r="L42" i="19"/>
  <c r="L25" i="19"/>
  <c r="L15" i="19"/>
  <c r="L7" i="19"/>
  <c r="AD11" i="25"/>
  <c r="AL11" i="25"/>
  <c r="M42" i="19"/>
  <c r="L12" i="25"/>
  <c r="C13" i="25"/>
  <c r="N12" i="19"/>
  <c r="O25" i="19"/>
  <c r="Q14" i="25"/>
  <c r="P31" i="19"/>
  <c r="P12" i="19"/>
  <c r="M15" i="25"/>
  <c r="AB15" i="25"/>
  <c r="AF15" i="25"/>
  <c r="AL15" i="25"/>
  <c r="O38" i="19"/>
  <c r="J14" i="25"/>
  <c r="AC14" i="25"/>
  <c r="M31" i="19"/>
  <c r="H9" i="25"/>
  <c r="I40" i="19"/>
  <c r="I42" i="19"/>
  <c r="I26" i="19"/>
  <c r="AG8" i="25"/>
  <c r="H34" i="19"/>
  <c r="H36" i="19"/>
  <c r="H42" i="19"/>
  <c r="H25" i="19"/>
  <c r="H32" i="19"/>
  <c r="AI6" i="25"/>
  <c r="G43" i="19"/>
  <c r="AL5" i="25"/>
  <c r="U5" i="25"/>
  <c r="O39" i="19"/>
  <c r="O31" i="19"/>
  <c r="O33" i="19"/>
  <c r="O29" i="19"/>
  <c r="O26" i="19"/>
  <c r="O24" i="19"/>
  <c r="O35" i="19"/>
  <c r="O43" i="19"/>
  <c r="O41" i="19"/>
  <c r="O14" i="19"/>
  <c r="U14" i="25"/>
  <c r="J10" i="19"/>
  <c r="J43" i="19"/>
  <c r="J6" i="19"/>
  <c r="R9" i="25"/>
  <c r="AF9" i="25"/>
  <c r="AL9" i="25"/>
  <c r="AN9" i="25"/>
  <c r="H4" i="19"/>
  <c r="R7" i="25"/>
  <c r="H20" i="19"/>
  <c r="F6" i="25"/>
  <c r="G32" i="19"/>
  <c r="H5" i="25"/>
  <c r="I30" i="19"/>
  <c r="J8" i="25"/>
  <c r="I38" i="19"/>
  <c r="P28" i="19"/>
  <c r="S15" i="25"/>
  <c r="P32" i="19"/>
  <c r="I15" i="25"/>
  <c r="AC15" i="25"/>
  <c r="AG15" i="25"/>
  <c r="O7" i="19"/>
  <c r="H14" i="25"/>
  <c r="P14" i="25"/>
  <c r="O10" i="19"/>
  <c r="G10" i="19"/>
  <c r="C10" i="19"/>
  <c r="I10" i="19"/>
  <c r="R10" i="19"/>
  <c r="N43" i="19"/>
  <c r="O13" i="25"/>
  <c r="N29" i="19"/>
  <c r="N28" i="19"/>
  <c r="N36" i="19"/>
  <c r="I13" i="25"/>
  <c r="M19" i="19"/>
  <c r="R19" i="19"/>
  <c r="M15" i="19"/>
  <c r="W12" i="25"/>
  <c r="M28" i="19"/>
  <c r="M9" i="19"/>
  <c r="AL12" i="25"/>
  <c r="AN12" i="25"/>
  <c r="M43" i="19"/>
  <c r="AC11" i="25"/>
  <c r="L34" i="19"/>
  <c r="L11" i="19"/>
  <c r="L35" i="19"/>
  <c r="AP11" i="25"/>
  <c r="K7" i="19"/>
  <c r="K26" i="19"/>
  <c r="K39" i="19"/>
  <c r="K15" i="19"/>
  <c r="P10" i="25"/>
  <c r="AO10" i="25"/>
  <c r="W9" i="25"/>
  <c r="J37" i="19"/>
  <c r="J38" i="19"/>
  <c r="D38" i="19"/>
  <c r="R38" i="19"/>
  <c r="J32" i="19"/>
  <c r="P9" i="25"/>
  <c r="J31" i="19"/>
  <c r="N9" i="25"/>
  <c r="I29" i="19"/>
  <c r="N8" i="25"/>
  <c r="I5" i="19"/>
  <c r="S8" i="25"/>
  <c r="H12" i="19"/>
  <c r="H8" i="19"/>
  <c r="H13" i="19"/>
  <c r="H14" i="19"/>
  <c r="H23" i="19"/>
  <c r="W6" i="25"/>
  <c r="J6" i="25"/>
  <c r="G29" i="19"/>
  <c r="AF6" i="25"/>
  <c r="G26" i="19"/>
  <c r="G31" i="19"/>
  <c r="U6" i="25"/>
  <c r="AN6" i="25"/>
  <c r="AH6" i="25"/>
  <c r="G37" i="19"/>
  <c r="G14" i="19"/>
  <c r="AB5" i="25"/>
  <c r="Z5" i="25"/>
  <c r="AD5" i="25"/>
  <c r="AO5" i="25"/>
  <c r="AI5" i="25"/>
  <c r="AM5" i="25"/>
  <c r="F7" i="19"/>
  <c r="R7" i="19"/>
  <c r="AK5" i="25"/>
  <c r="D42" i="19"/>
  <c r="D26" i="19"/>
  <c r="D29" i="19"/>
  <c r="D34" i="19"/>
  <c r="W3" i="25"/>
  <c r="D36" i="19"/>
  <c r="U3" i="25"/>
  <c r="AM3" i="25"/>
  <c r="AJ2" i="25"/>
  <c r="N2" i="25"/>
  <c r="AB2" i="25"/>
  <c r="C42" i="19"/>
  <c r="O2" i="25"/>
  <c r="O15" i="25"/>
  <c r="C27" i="19"/>
  <c r="O16" i="25"/>
  <c r="AM2" i="25"/>
  <c r="C28" i="19"/>
  <c r="AK2" i="25"/>
  <c r="C5" i="19"/>
  <c r="C30" i="19"/>
  <c r="AI2" i="25"/>
  <c r="C9" i="19"/>
  <c r="P2" i="25"/>
  <c r="W2" i="25"/>
  <c r="R2" i="25"/>
  <c r="U2" i="25"/>
  <c r="K12" i="25"/>
  <c r="C12" i="25"/>
  <c r="C8" i="19"/>
  <c r="C12" i="19"/>
  <c r="Z2" i="25"/>
  <c r="J26" i="19"/>
  <c r="I17" i="19"/>
  <c r="E8" i="25"/>
  <c r="I12" i="19"/>
  <c r="K5" i="25"/>
  <c r="N5" i="25"/>
  <c r="S5" i="25"/>
  <c r="F16" i="19"/>
  <c r="I12" i="25"/>
  <c r="G12" i="25"/>
  <c r="AG12" i="25"/>
  <c r="M14" i="19"/>
  <c r="M27" i="19"/>
  <c r="M30" i="19"/>
  <c r="K30" i="19"/>
  <c r="R30" i="19"/>
  <c r="Q12" i="25"/>
  <c r="M6" i="19"/>
  <c r="I25" i="19"/>
  <c r="I28" i="19"/>
  <c r="W8" i="25"/>
  <c r="AI8" i="25"/>
  <c r="I27" i="19"/>
  <c r="I32" i="19"/>
  <c r="R32" i="19"/>
  <c r="I7" i="25"/>
  <c r="H11" i="19"/>
  <c r="H17" i="19"/>
  <c r="H9" i="19"/>
  <c r="E7" i="25"/>
  <c r="H5" i="19"/>
  <c r="H22" i="19"/>
  <c r="H15" i="19"/>
  <c r="E6" i="25"/>
  <c r="S6" i="25"/>
  <c r="G18" i="19"/>
  <c r="C6" i="25"/>
  <c r="G8" i="19"/>
  <c r="O6" i="25"/>
  <c r="N6" i="25"/>
  <c r="AE5" i="25"/>
  <c r="AA5" i="25"/>
  <c r="X5" i="25"/>
  <c r="V5" i="25"/>
  <c r="AC5" i="25"/>
  <c r="P5" i="25"/>
  <c r="F34" i="19"/>
  <c r="F18" i="19"/>
  <c r="L2" i="25"/>
  <c r="C11" i="19"/>
  <c r="F2" i="25"/>
  <c r="M2" i="25"/>
  <c r="F11" i="19"/>
  <c r="I5" i="25"/>
  <c r="F6" i="19"/>
  <c r="R6" i="19"/>
  <c r="G5" i="25"/>
  <c r="F14" i="19"/>
  <c r="F4" i="19"/>
  <c r="G12" i="19"/>
  <c r="G13" i="19"/>
  <c r="Z6" i="25"/>
  <c r="Y15" i="25"/>
  <c r="P37" i="19"/>
  <c r="P13" i="19"/>
  <c r="P15" i="19"/>
  <c r="U15" i="25"/>
  <c r="P11" i="19"/>
  <c r="P24" i="19"/>
  <c r="R24" i="19"/>
  <c r="H15" i="25"/>
  <c r="O12" i="19"/>
  <c r="N14" i="25"/>
  <c r="O5" i="19"/>
  <c r="N35" i="19"/>
  <c r="N31" i="19"/>
  <c r="N37" i="19"/>
  <c r="N33" i="19"/>
  <c r="N22" i="19"/>
  <c r="G13" i="25"/>
  <c r="P13" i="25"/>
  <c r="R13" i="25"/>
  <c r="N25" i="19"/>
  <c r="R25" i="19"/>
  <c r="AL13" i="25"/>
  <c r="N42" i="19"/>
  <c r="M20" i="19"/>
  <c r="M23" i="19"/>
  <c r="O12" i="25"/>
  <c r="L14" i="19"/>
  <c r="L23" i="19"/>
  <c r="S11" i="25"/>
  <c r="Z11" i="25"/>
  <c r="E11" i="25"/>
  <c r="L5" i="19"/>
  <c r="AM11" i="25"/>
  <c r="L4" i="19"/>
  <c r="R4" i="19"/>
  <c r="L17" i="19"/>
  <c r="L12" i="19"/>
  <c r="R41" i="19"/>
  <c r="R34" i="19"/>
  <c r="L16" i="19"/>
  <c r="R10" i="25"/>
  <c r="AM10" i="25"/>
  <c r="D10" i="25"/>
  <c r="K10" i="25"/>
  <c r="AA10" i="25"/>
  <c r="Z10" i="25"/>
  <c r="I10" i="25"/>
  <c r="K22" i="19"/>
  <c r="K16" i="19"/>
  <c r="AB9" i="25"/>
  <c r="J36" i="19"/>
  <c r="R36" i="19"/>
  <c r="J11" i="19"/>
  <c r="J20" i="19"/>
  <c r="R20" i="19"/>
  <c r="J23" i="19"/>
  <c r="L9" i="25"/>
  <c r="R33" i="19"/>
  <c r="D9" i="25"/>
  <c r="AG9" i="25"/>
  <c r="J27" i="19"/>
  <c r="R27" i="19"/>
  <c r="R29" i="19"/>
  <c r="R26" i="19"/>
  <c r="R40" i="19"/>
  <c r="Q9" i="25"/>
  <c r="F9" i="25"/>
  <c r="X9" i="25"/>
  <c r="R39" i="19"/>
  <c r="T8" i="25"/>
  <c r="R21" i="19"/>
  <c r="I43" i="19"/>
  <c r="AL8" i="25"/>
  <c r="I16" i="19"/>
  <c r="AN8" i="25"/>
  <c r="I37" i="19"/>
  <c r="I8" i="19"/>
  <c r="R8" i="19"/>
  <c r="I35" i="19"/>
  <c r="AF8" i="25"/>
  <c r="I23" i="19"/>
  <c r="I31" i="19"/>
  <c r="R13" i="19"/>
  <c r="R28" i="19"/>
  <c r="R43" i="19"/>
  <c r="R9" i="19"/>
  <c r="R15" i="19"/>
  <c r="R17" i="19"/>
  <c r="R22" i="19"/>
  <c r="R42" i="19"/>
  <c r="R12" i="19"/>
  <c r="R11" i="19"/>
  <c r="R18" i="19"/>
  <c r="R23" i="19"/>
  <c r="R14" i="19"/>
  <c r="R5" i="19"/>
  <c r="R37" i="19"/>
  <c r="R35" i="19"/>
  <c r="R31" i="19"/>
  <c r="R16" i="19"/>
</calcChain>
</file>

<file path=xl/comments1.xml><?xml version="1.0" encoding="utf-8"?>
<comments xmlns="http://schemas.openxmlformats.org/spreadsheetml/2006/main">
  <authors>
    <author>Finau Heuifanga Limuloa</author>
  </authors>
  <commentList>
    <comment ref="F33" authorId="0">
      <text>
        <r>
          <rPr>
            <b/>
            <sz val="9"/>
            <color indexed="81"/>
            <rFont val="Tahoma"/>
            <family val="2"/>
          </rPr>
          <t>Natasha:
Hand wash dispenser 2L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Finau Heuifanga Limuloa</author>
  </authors>
  <commentList>
    <comment ref="F36" authorId="0">
      <text>
        <r>
          <rPr>
            <b/>
            <sz val="9"/>
            <color indexed="81"/>
            <rFont val="Tahoma"/>
            <family val="2"/>
          </rPr>
          <t>Natasha:
1 but not deployable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keepAlive="1" name="ThisWorkbookDataModel" description="Data Model" type="5" refreshedVersion="5" minRefreshableVersion="5" background="1">
    <dbPr connection="Data Model Connection" command="Model" commandType="1"/>
    <olapPr sendLocale="1" rowDrillCount="1000" serverFill="0" serverNumberFormat="0" serverFont="0" serverFontColor="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STOCK compilation 2.xlsx!Australia" type="102" refreshedVersion="5" minRefreshableVersion="5">
    <extLst>
      <ext xmlns:x15="http://schemas.microsoft.com/office/spreadsheetml/2010/11/main" uri="{DE250136-89BD-433C-8126-D09CA5730AF9}">
        <x15:connection id="Australia-6ecb4f56-83f0-4c84-9e16-1ccb1f42eb83" autoDelete="1">
          <x15:rangePr sourceName="_xlcn.WorksheetConnection_STOCKcompilation2.xlsxAustralia1"/>
        </x15:connection>
      </ext>
    </extLst>
  </connection>
  <connection id="3" name="WorksheetConnection_STOCK compilation 2.xlsx!CookIslands" type="102" refreshedVersion="5" minRefreshableVersion="5">
    <extLst>
      <ext xmlns:x15="http://schemas.microsoft.com/office/spreadsheetml/2010/11/main" uri="{DE250136-89BD-433C-8126-D09CA5730AF9}">
        <x15:connection id="CookIslands-7675e06b-9e7a-4f94-8a90-0041fe947b1f">
          <x15:rangePr sourceName="_xlcn.WorksheetConnection_STOCKcompilation2.xlsxCookIslands1"/>
        </x15:connection>
      </ext>
    </extLst>
  </connection>
</connections>
</file>

<file path=xl/sharedStrings.xml><?xml version="1.0" encoding="utf-8"?>
<sst xmlns="http://schemas.openxmlformats.org/spreadsheetml/2006/main" count="1778" uniqueCount="314">
  <si>
    <t>Organisations</t>
  </si>
  <si>
    <t>ADRA</t>
  </si>
  <si>
    <t>FAO</t>
  </si>
  <si>
    <t>IOM</t>
  </si>
  <si>
    <t>DFAT</t>
  </si>
  <si>
    <t>UNICEF</t>
  </si>
  <si>
    <t>Plastic sheeting rolls</t>
  </si>
  <si>
    <t>Jerry cans Standards (10L)</t>
  </si>
  <si>
    <t>Oxfam type Bucket</t>
  </si>
  <si>
    <t>Generators</t>
  </si>
  <si>
    <t>School bags</t>
  </si>
  <si>
    <t>Tap Stand</t>
  </si>
  <si>
    <t>Chainsaw</t>
  </si>
  <si>
    <t>ITEMS</t>
  </si>
  <si>
    <t>CARE Intern.</t>
  </si>
  <si>
    <t>MFAT</t>
  </si>
  <si>
    <t>OXFAM Oz</t>
  </si>
  <si>
    <t>OXFAM Nz</t>
  </si>
  <si>
    <t>SAVE the 
CHILDREN</t>
  </si>
  <si>
    <t>Total</t>
  </si>
  <si>
    <t>Water Treatment Plants</t>
  </si>
  <si>
    <t xml:space="preserve">Basic Unit IEHK </t>
  </si>
  <si>
    <t>Desalination Unit</t>
  </si>
  <si>
    <t>VHF Handsets and Programming Kit</t>
  </si>
  <si>
    <t>Satellite Phones</t>
  </si>
  <si>
    <t>Soaps</t>
  </si>
  <si>
    <t>Emergency Telecom kits</t>
  </si>
  <si>
    <t>SHELTER</t>
  </si>
  <si>
    <t>WATER 
SANITATION</t>
  </si>
  <si>
    <t>ETC</t>
  </si>
  <si>
    <t>OTHERS</t>
  </si>
  <si>
    <t>Sleeping Mats</t>
  </si>
  <si>
    <t>Shelter Tool Kit Standards (IFRC type)</t>
  </si>
  <si>
    <t>Blankets Standard (to be defined)</t>
  </si>
  <si>
    <t>Tarpaulins Standard  (6x4 meter - non branded)</t>
  </si>
  <si>
    <t>Tarpaulins- other</t>
  </si>
  <si>
    <t>Blankets - other</t>
  </si>
  <si>
    <t>Shelter Kits -other</t>
  </si>
  <si>
    <t>Kitchen sets - Standard (IFRC -Type A)</t>
  </si>
  <si>
    <t>Kitchen sets - other</t>
  </si>
  <si>
    <t>Tents - other</t>
  </si>
  <si>
    <t>Water Bladder 5000L=&gt;10000L</t>
  </si>
  <si>
    <t>Water bladder 1500L =&gt; 4000L</t>
  </si>
  <si>
    <t>Jerry Cans - other</t>
  </si>
  <si>
    <t>Hygiene kits Standards (To be defined)</t>
  </si>
  <si>
    <t xml:space="preserve">Hygiene kits - Local/Other </t>
  </si>
  <si>
    <t>Tent - standard 16m2 (To be defined)</t>
  </si>
  <si>
    <t>Mosquito Nets Standards (To be defined)</t>
  </si>
  <si>
    <t>Mosquito Nets - other</t>
  </si>
  <si>
    <t>WORLD VISION</t>
  </si>
  <si>
    <t>Agriculture Tool Kits Standards (To be defined)</t>
  </si>
  <si>
    <t>Clusters</t>
  </si>
  <si>
    <t>Items</t>
  </si>
  <si>
    <t>Column1</t>
  </si>
  <si>
    <t>Cluster</t>
  </si>
  <si>
    <t>TOTAL</t>
  </si>
  <si>
    <t>Australia</t>
  </si>
  <si>
    <t>New Zealand</t>
  </si>
  <si>
    <t>New Caledonia</t>
  </si>
  <si>
    <t>Vanuatu</t>
  </si>
  <si>
    <t>Fiji</t>
  </si>
  <si>
    <t>Solomon's</t>
  </si>
  <si>
    <t>Tonga</t>
  </si>
  <si>
    <t>Tuvalu</t>
  </si>
  <si>
    <t>Samoa</t>
  </si>
  <si>
    <t>Cook Islands</t>
  </si>
  <si>
    <t>PNG</t>
  </si>
  <si>
    <t>FSM</t>
  </si>
  <si>
    <t>Kiribas</t>
  </si>
  <si>
    <t>Palau</t>
  </si>
  <si>
    <t>CARITAS</t>
  </si>
  <si>
    <t>WATSAN</t>
  </si>
  <si>
    <t>NDMO</t>
  </si>
  <si>
    <t>Civil Security</t>
  </si>
  <si>
    <t>Lamp/Tocrh</t>
  </si>
  <si>
    <t>Solar lanterns</t>
  </si>
  <si>
    <t xml:space="preserve">Bucket Oxfam type </t>
  </si>
  <si>
    <t>Bucket - other</t>
  </si>
  <si>
    <t>PNGRC</t>
  </si>
  <si>
    <t>Fiji RC</t>
  </si>
  <si>
    <t>Tuvalu RC</t>
  </si>
  <si>
    <t>Solomon Island RC</t>
  </si>
  <si>
    <t>Samoa RC</t>
  </si>
  <si>
    <t>Palau RC</t>
  </si>
  <si>
    <t>FSM RC</t>
  </si>
  <si>
    <t>Coook Islands RC</t>
  </si>
  <si>
    <t>Kiribati RC</t>
  </si>
  <si>
    <t>Vanuatu RC</t>
  </si>
  <si>
    <t>Tong RC</t>
  </si>
  <si>
    <t>NZRC</t>
  </si>
  <si>
    <t>French RC</t>
  </si>
  <si>
    <t>Australia RC</t>
  </si>
  <si>
    <t>Lamp/Torch</t>
  </si>
  <si>
    <t>Solar Lanterns</t>
  </si>
  <si>
    <t>* highlighted lines represent the standard items (many still have to be defined)</t>
  </si>
  <si>
    <t>-18.072873, 178.405310</t>
  </si>
  <si>
    <t>-27.487923, 153.013661</t>
  </si>
  <si>
    <t>-36.844013, 174.758312</t>
  </si>
  <si>
    <t>-22.255934, 166.451818</t>
  </si>
  <si>
    <t>-17.748058, 168.314402</t>
  </si>
  <si>
    <t>-9.439006, 159.967624</t>
  </si>
  <si>
    <t>-21.138162, -175.195887</t>
  </si>
  <si>
    <t>-13.866592, -171.765581</t>
  </si>
  <si>
    <t>-21.229179, -159.777040</t>
  </si>
  <si>
    <t>-7.476442, 178.674943</t>
  </si>
  <si>
    <t>-6.716447, 146.999602</t>
  </si>
  <si>
    <t>1.468791, 172.969467</t>
  </si>
  <si>
    <t>6.892233, 158.218492</t>
  </si>
  <si>
    <t>7.342439, 134.474887</t>
  </si>
  <si>
    <t>RMI</t>
  </si>
  <si>
    <t>GPS</t>
  </si>
  <si>
    <t>d</t>
  </si>
  <si>
    <t>Country_Code</t>
  </si>
  <si>
    <t>Country_Name</t>
  </si>
  <si>
    <t>Tarpaulins_Std</t>
  </si>
  <si>
    <t>Tarpaulins_other</t>
  </si>
  <si>
    <t>Plastic_sheeting_rolls</t>
  </si>
  <si>
    <t>Mosquito_Nets_Std</t>
  </si>
  <si>
    <t>Mosquito_Nets_other</t>
  </si>
  <si>
    <t>Blankets_Std</t>
  </si>
  <si>
    <t>Blankets_other</t>
  </si>
  <si>
    <t>Shelter_Tool_Kit_Std</t>
  </si>
  <si>
    <t>Shelter_Kits_other</t>
  </si>
  <si>
    <t>Lamp_Torch</t>
  </si>
  <si>
    <t>Solar_Lanterns</t>
  </si>
  <si>
    <t>Kitchen_Sets_Std</t>
  </si>
  <si>
    <t>Kitchen_Sets_other</t>
  </si>
  <si>
    <t>Tent_std_16m2</t>
  </si>
  <si>
    <t>Tents_other</t>
  </si>
  <si>
    <t>Sleeping_Mats</t>
  </si>
  <si>
    <t>Water_Bladder_5000L_10000L</t>
  </si>
  <si>
    <t>Water_bladder_1500L_4000L</t>
  </si>
  <si>
    <t>Tap_Stand</t>
  </si>
  <si>
    <t>Jerry_cans_Standards_10L</t>
  </si>
  <si>
    <t>Jerry_Cans_other</t>
  </si>
  <si>
    <t>Hygiene_kits_Std</t>
  </si>
  <si>
    <t xml:space="preserve">Hygiene_kits_Local_Other </t>
  </si>
  <si>
    <t>Oxfam_type_Bucket</t>
  </si>
  <si>
    <t>Bucket_other</t>
  </si>
  <si>
    <t>Water_Treatment_Plants</t>
  </si>
  <si>
    <t>Desalination_Unit</t>
  </si>
  <si>
    <t>Emergency_Telecom_kits</t>
  </si>
  <si>
    <t>VHF_Handsets_Programming_Kit</t>
  </si>
  <si>
    <t>Satellite_Phones</t>
  </si>
  <si>
    <t>Agriculture_Tool_Kits_Std</t>
  </si>
  <si>
    <t>School_bags</t>
  </si>
  <si>
    <t xml:space="preserve">Basic_Unit_IEHK </t>
  </si>
  <si>
    <t>Storage Tents</t>
  </si>
  <si>
    <r>
      <t>9</t>
    </r>
    <r>
      <rPr>
        <sz val="12"/>
        <color theme="1"/>
        <rFont val="Calibri"/>
        <family val="2"/>
        <scheme val="minor"/>
      </rPr>
      <t>° 28' S / 147° 10' E</t>
    </r>
  </si>
  <si>
    <t>Port Moresby</t>
  </si>
  <si>
    <r>
      <t>6</t>
    </r>
    <r>
      <rPr>
        <sz val="12"/>
        <color theme="1"/>
        <rFont val="Calibri"/>
        <family val="2"/>
        <scheme val="minor"/>
      </rPr>
      <t>° 43' S / 146° 59' E</t>
    </r>
  </si>
  <si>
    <t>Lae</t>
  </si>
  <si>
    <r>
      <t>34</t>
    </r>
    <r>
      <rPr>
        <sz val="12"/>
        <color theme="1"/>
        <rFont val="Calibri"/>
        <family val="2"/>
        <scheme val="minor"/>
      </rPr>
      <t>° 1' S / 151° 7' E</t>
    </r>
  </si>
  <si>
    <t>Sydney</t>
  </si>
  <si>
    <r>
      <t>27</t>
    </r>
    <r>
      <rPr>
        <sz val="12"/>
        <color theme="1"/>
        <rFont val="Calibri"/>
        <family val="2"/>
        <scheme val="minor"/>
      </rPr>
      <t>° 23' S / 153° 8' E</t>
    </r>
  </si>
  <si>
    <t>Brisbane</t>
  </si>
  <si>
    <t>17°44'44.2"S, 168°19'05.3"E</t>
  </si>
  <si>
    <t>Port Vila</t>
  </si>
  <si>
    <r>
      <t>S 04</t>
    </r>
    <r>
      <rPr>
        <vertAlign val="superscript"/>
        <sz val="10"/>
        <color theme="1"/>
        <rFont val="Arial"/>
        <family val="2"/>
      </rPr>
      <t>0</t>
    </r>
    <r>
      <rPr>
        <sz val="10"/>
        <color theme="1"/>
        <rFont val="Arial"/>
        <family val="2"/>
      </rPr>
      <t>22.531’, E147</t>
    </r>
    <r>
      <rPr>
        <vertAlign val="superscript"/>
        <sz val="10"/>
        <color theme="1"/>
        <rFont val="Arial"/>
        <family val="2"/>
      </rPr>
      <t>0</t>
    </r>
    <r>
      <rPr>
        <sz val="10"/>
        <color theme="1"/>
        <rFont val="Arial"/>
        <family val="2"/>
      </rPr>
      <t> 16.324’</t>
    </r>
    <r>
      <rPr>
        <vertAlign val="superscript"/>
        <sz val="10"/>
        <color theme="1"/>
        <rFont val="Arial"/>
        <family val="2"/>
      </rPr>
      <t>   </t>
    </r>
  </si>
  <si>
    <t>S 05 degrees 13.935', E 145 degrees 47.748'</t>
  </si>
  <si>
    <t>Madang</t>
  </si>
  <si>
    <t>9°25'56.9"S, 159°59'07.2" E</t>
  </si>
  <si>
    <t>Branch 2 *</t>
  </si>
  <si>
    <t>9°25'53.76"S, 159°59'7.13"E</t>
  </si>
  <si>
    <t>Branch 1 *</t>
  </si>
  <si>
    <t>Solomon Islands</t>
  </si>
  <si>
    <t>Coordinates</t>
  </si>
  <si>
    <t>Branch</t>
  </si>
  <si>
    <t>Countries</t>
  </si>
  <si>
    <t>GPS Coordinates</t>
  </si>
  <si>
    <t>OXFAM</t>
  </si>
  <si>
    <t>Solomons</t>
  </si>
  <si>
    <t>Honiara 1</t>
  </si>
  <si>
    <t>Honiara 2</t>
  </si>
  <si>
    <t>Honiara 3</t>
  </si>
  <si>
    <t>Honiara 4</t>
  </si>
  <si>
    <t>Pohnpei 1</t>
  </si>
  <si>
    <t>Pohnpei 2</t>
  </si>
  <si>
    <t>Yap</t>
  </si>
  <si>
    <t>Kosrae</t>
  </si>
  <si>
    <t>Chuuk</t>
  </si>
  <si>
    <t>P Moresby</t>
  </si>
  <si>
    <t>E 147degrees 11 minutes 761 seconds   S 09 degrees 27 minutes 290 seconds</t>
  </si>
  <si>
    <t>Buka 1</t>
  </si>
  <si>
    <t>S 05 degrees 25 minutes 874 seconds  E 154 degrees 40 minutes 170 seconds</t>
  </si>
  <si>
    <t>Buka 2</t>
  </si>
  <si>
    <t>Vanimo</t>
  </si>
  <si>
    <t>E 141degrees 18 minutes 127seconds S 02 degrees 40 minutes 941seconds</t>
  </si>
  <si>
    <t>Kimbe</t>
  </si>
  <si>
    <t>E 5 degrees   35 minutes   50 seconds   S 150 degrees  13 minutes 50 seconds</t>
  </si>
  <si>
    <t>Milne Bay 1</t>
  </si>
  <si>
    <t>E 150 degrees 27 minutes 072 seconds    S 10 degrees 18 minutes 296 seconds</t>
  </si>
  <si>
    <t>Milne Bay 2</t>
  </si>
  <si>
    <t>E 150 degrees 27 minutes 089 seconds   S 10 degrees 18 minutes 481 seconds</t>
  </si>
  <si>
    <t>Suva 1 (Navua)</t>
  </si>
  <si>
    <t>S 18*13.645’       E 178*09.929’</t>
  </si>
  <si>
    <t>Suva 2 (Pac Harb 1)</t>
  </si>
  <si>
    <t>S 18*14.748’       E 178*05.303’</t>
  </si>
  <si>
    <t>Suva 3 (Pac Harb 2)</t>
  </si>
  <si>
    <t>S 18*14.740’       E 178*05.306’</t>
  </si>
  <si>
    <t>Suva 4 (Pac Harb 3)</t>
  </si>
  <si>
    <t>S 18*14.745’       E 178*05.300’</t>
  </si>
  <si>
    <t>Suva 5 (Pac Harb 4)</t>
  </si>
  <si>
    <t>S 18*14.747’       E 178*05.303’</t>
  </si>
  <si>
    <t>Sigatoka</t>
  </si>
  <si>
    <t>S 18*09.062’       E 177*30.081’</t>
  </si>
  <si>
    <t>Nadi 1</t>
  </si>
  <si>
    <t>S 17*48.277’       E 177*24.992’</t>
  </si>
  <si>
    <t>Nadi 2</t>
  </si>
  <si>
    <t>S 17*48.266’      E 177*24.978’</t>
  </si>
  <si>
    <t>Tavua</t>
  </si>
  <si>
    <t>S 17*26.768’      E 177*51.851’</t>
  </si>
  <si>
    <t>Rakiraki 1</t>
  </si>
  <si>
    <t>S 17*22.715’       E 178*09.253’</t>
  </si>
  <si>
    <t>Rakiraki 2</t>
  </si>
  <si>
    <t>S 17*22.721’       E 178*09.237’</t>
  </si>
  <si>
    <t>Nalawa</t>
  </si>
  <si>
    <t>S 17*31.962’       E 178*14.561’</t>
  </si>
  <si>
    <t>Labasa</t>
  </si>
  <si>
    <t>S 16*25.810’       E 179*22.695’</t>
  </si>
  <si>
    <t>Seaqaqa</t>
  </si>
  <si>
    <t>S 16*31.143’      E 179*08.254’</t>
  </si>
  <si>
    <t>Bua</t>
  </si>
  <si>
    <t>S 16*59.501’      E 178*41.788’</t>
  </si>
  <si>
    <t>Savusavu</t>
  </si>
  <si>
    <t>S 16*46.834’      E 179*19.870’</t>
  </si>
  <si>
    <t>Taveuni</t>
  </si>
  <si>
    <t>S 16*47.864’       W 179*59.834’</t>
  </si>
  <si>
    <t>Levuka</t>
  </si>
  <si>
    <t>S 17*41.085’      E178*50.156’</t>
  </si>
  <si>
    <t>Vunidawa</t>
  </si>
  <si>
    <t>S 17*49.564’      E 179*19.361’</t>
  </si>
  <si>
    <t>Kiribati</t>
  </si>
  <si>
    <t>Tarawa</t>
  </si>
  <si>
    <t xml:space="preserve">N 01*21.824’      E 173*06.946’ </t>
  </si>
  <si>
    <t>Apia 1</t>
  </si>
  <si>
    <t>S13*50.616’       N 171*45.827’</t>
  </si>
  <si>
    <t>Apia 2</t>
  </si>
  <si>
    <t>Apia 3</t>
  </si>
  <si>
    <t>Apia 4</t>
  </si>
  <si>
    <t>S13*50.616’      N 171*45.827’</t>
  </si>
  <si>
    <t>Sava'ii</t>
  </si>
  <si>
    <t>S13* 144.270’    W 172* 13.289’</t>
  </si>
  <si>
    <t>Santo</t>
  </si>
  <si>
    <t>S 15* 30' 33.2"      E 167* 11' 00"</t>
  </si>
  <si>
    <t>Nuku'alofa Tongatapu</t>
  </si>
  <si>
    <t>S 21* 14.472’         W 175* 08.482’</t>
  </si>
  <si>
    <t>Ha'apai</t>
  </si>
  <si>
    <t>S19   48.483’         N175    21.063’</t>
  </si>
  <si>
    <t>Vava'u</t>
  </si>
  <si>
    <t>S18    38.786’        N173    58.453’</t>
  </si>
  <si>
    <t>Cooks</t>
  </si>
  <si>
    <t>Raro 1</t>
  </si>
  <si>
    <t>S21 12.390          N 159 45. 325</t>
  </si>
  <si>
    <t>Raro 2</t>
  </si>
  <si>
    <t>Funafuti</t>
  </si>
  <si>
    <t>S 08°30’56.1”      E 179°11’58.0”</t>
  </si>
  <si>
    <t>Koror</t>
  </si>
  <si>
    <t>N 7* 20' 27.17"   E 134* 28' 19.97"</t>
  </si>
  <si>
    <t>RED CROSS</t>
  </si>
  <si>
    <t>9°25'39.12"S, 159°55'53.76"E</t>
  </si>
  <si>
    <t>Oxfam</t>
  </si>
  <si>
    <t>Apia</t>
  </si>
  <si>
    <t>13°50'15.91"S 171°45'54.67"W</t>
  </si>
  <si>
    <t>Auckland</t>
  </si>
  <si>
    <t>36°51'39.59"S 174°45'31.84"E</t>
  </si>
  <si>
    <t>TNYC Neiafu Warehouse</t>
  </si>
  <si>
    <t xml:space="preserve">18°38'46.73"S     ;    173°58'23.76"W  </t>
  </si>
  <si>
    <t>NEMO Nuku'alofa Warehouse</t>
  </si>
  <si>
    <t xml:space="preserve">21° 8'34.31"S      ;    175°12'40.01"W  </t>
  </si>
  <si>
    <t>9°25'39.12"N, 159°55'53.76"E</t>
  </si>
  <si>
    <t>9°26'23.28"N, 159°57'46.92"E</t>
  </si>
  <si>
    <t>6°57'37.82"N, 158°12'41.17"E</t>
  </si>
  <si>
    <t>9°31'2.48"N, 138° 7'18.12"E</t>
  </si>
  <si>
    <t>5°19'36.51"N, 163°0'45.21"E</t>
  </si>
  <si>
    <t>7°26'57.64"N, 151°51'0.07"E</t>
  </si>
  <si>
    <t>Save the Children</t>
  </si>
  <si>
    <t>25 Pender Street, Suva</t>
  </si>
  <si>
    <t xml:space="preserve">18°8'43.23"S /  178°25'47.78" E  </t>
  </si>
  <si>
    <t>Wellington</t>
  </si>
  <si>
    <t>41°16'57.9"S 174°46'29.7"E</t>
  </si>
  <si>
    <t>S 37°00'07.7" E174°51'02.4"</t>
  </si>
  <si>
    <t xml:space="preserve">ADRA </t>
  </si>
  <si>
    <t>43°32'33.1"S 172°35'02.4"E</t>
  </si>
  <si>
    <t>Christchurch</t>
  </si>
  <si>
    <t>ICRC</t>
  </si>
  <si>
    <t>WHO</t>
  </si>
  <si>
    <t>-17.756593, 168.313100</t>
  </si>
  <si>
    <t>Burumba</t>
  </si>
  <si>
    <t>-16.724676, 168.147114</t>
  </si>
  <si>
    <t>Rovolio</t>
  </si>
  <si>
    <t>Tomali</t>
  </si>
  <si>
    <t>-16.790899, 168.364464</t>
  </si>
  <si>
    <t xml:space="preserve"> 17°45'6.62"S 168°18'59.00"E</t>
  </si>
  <si>
    <t>Tanna</t>
  </si>
  <si>
    <t xml:space="preserve"> 19°34'28.14"S 169°17'36.44"E</t>
  </si>
  <si>
    <t>Santo (Sarakata)</t>
  </si>
  <si>
    <t>15°30'37.22"S 167°10'17.29"E</t>
  </si>
  <si>
    <t>Water Purification Tablets 33mg</t>
  </si>
  <si>
    <t>Water Purification Tablets 67mg</t>
  </si>
  <si>
    <t>Ropes</t>
  </si>
  <si>
    <t>Water_Purification_Tablets_33mg</t>
  </si>
  <si>
    <t>Water_Purification_Tablets_67mg</t>
  </si>
  <si>
    <t>RMI RC</t>
  </si>
  <si>
    <t>Habitat for Humanity (WV)</t>
  </si>
  <si>
    <t>Caritas</t>
  </si>
  <si>
    <t>ShelterBox</t>
  </si>
  <si>
    <t>13°50'29.54"S, 171°48'39.18"W</t>
  </si>
  <si>
    <r>
      <t xml:space="preserve">PACIFIC STOCK MAPPING - </t>
    </r>
    <r>
      <rPr>
        <b/>
        <sz val="36"/>
        <color rgb="FFFF0000"/>
        <rFont val="Calibri"/>
        <family val="2"/>
        <scheme val="minor"/>
      </rPr>
      <t>JUNE</t>
    </r>
    <r>
      <rPr>
        <b/>
        <sz val="36"/>
        <color theme="0"/>
        <rFont val="Calibri"/>
        <family val="2"/>
        <scheme val="minor"/>
      </rPr>
      <t xml:space="preserve"> 2016</t>
    </r>
  </si>
  <si>
    <r>
      <t xml:space="preserve">PACIFIC STOCK MAPPING - </t>
    </r>
    <r>
      <rPr>
        <b/>
        <sz val="36"/>
        <color rgb="FFFF0000"/>
        <rFont val="Calibri"/>
        <family val="2"/>
        <scheme val="minor"/>
      </rPr>
      <t>JULY</t>
    </r>
    <r>
      <rPr>
        <b/>
        <sz val="36"/>
        <color theme="0"/>
        <rFont val="Calibri"/>
        <family val="2"/>
        <scheme val="minor"/>
      </rPr>
      <t xml:space="preserve"> 2016</t>
    </r>
  </si>
  <si>
    <r>
      <t xml:space="preserve">PACIFIC STOCK MAPPING </t>
    </r>
    <r>
      <rPr>
        <b/>
        <sz val="22"/>
        <color rgb="FFFF0000"/>
        <rFont val="Calibri"/>
        <family val="2"/>
        <scheme val="minor"/>
      </rPr>
      <t xml:space="preserve">JULY </t>
    </r>
    <r>
      <rPr>
        <b/>
        <sz val="22"/>
        <color theme="1"/>
        <rFont val="Calibri"/>
        <family val="2"/>
        <scheme val="minor"/>
      </rPr>
      <t>2016</t>
    </r>
  </si>
  <si>
    <t>ROTARY</t>
  </si>
  <si>
    <t>SALVATION ARMY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</si>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</sst>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-;\-* #,##0.00\ _F_-;_-* &quot;-&quot;??\ _F_-;_-@_-"/>
  </numFmts>
  <fonts count="5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6"/>
      <color theme="0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rgb="FFFF000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DEEE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59999389629810485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4" tint="0.59999389629810485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4" tint="0.59999389629810485"/>
      </patternFill>
    </fill>
    <fill>
      <patternFill patternType="solid">
        <fgColor theme="6" tint="0.39997558519241921"/>
        <bgColor theme="4" tint="0.7999816888943144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4" tint="0.599993896298104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theme="4" tint="0.59999389629810485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theme="4" tint="0.79998168889431442"/>
      </patternFill>
    </fill>
    <fill>
      <patternFill patternType="solid">
        <fgColor rgb="FFFFFF99"/>
        <bgColor theme="4" tint="0.599993896298104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53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3EA9C2"/>
        <bgColor indexed="64"/>
      </patternFill>
    </fill>
    <fill>
      <patternFill patternType="solid">
        <fgColor theme="2" tint="-0.249977111117893"/>
        <bgColor indexed="64"/>
      </patternFill>
    </fill>
  </fills>
  <borders count="7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theme="0"/>
      </top>
      <bottom style="thin">
        <color auto="1"/>
      </bottom>
      <diagonal/>
    </border>
    <border>
      <left/>
      <right/>
      <top style="thin">
        <color theme="0"/>
      </top>
      <bottom style="medium">
        <color auto="1"/>
      </bottom>
      <diagonal/>
    </border>
    <border>
      <left/>
      <right style="medium">
        <color auto="1"/>
      </right>
      <top style="thin">
        <color theme="0"/>
      </top>
      <bottom style="thin">
        <color auto="1"/>
      </bottom>
      <diagonal/>
    </border>
    <border>
      <left/>
      <right style="medium">
        <color auto="1"/>
      </right>
      <top style="thin">
        <color theme="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theme="0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theme="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80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6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17" borderId="10" applyNumberFormat="0" applyAlignment="0" applyProtection="0"/>
    <xf numFmtId="0" fontId="12" fillId="0" borderId="11" applyNumberFormat="0" applyFill="0" applyAlignment="0" applyProtection="0"/>
    <xf numFmtId="0" fontId="6" fillId="18" borderId="12" applyNumberFormat="0" applyFont="0" applyAlignment="0" applyProtection="0"/>
    <xf numFmtId="0" fontId="13" fillId="8" borderId="10" applyNumberFormat="0" applyAlignment="0" applyProtection="0"/>
    <xf numFmtId="0" fontId="14" fillId="4" borderId="0" applyNumberFormat="0" applyBorder="0" applyAlignment="0" applyProtection="0"/>
    <xf numFmtId="164" fontId="6" fillId="0" borderId="0" applyFont="0" applyFill="0" applyBorder="0" applyAlignment="0" applyProtection="0"/>
    <xf numFmtId="0" fontId="15" fillId="19" borderId="0" applyNumberFormat="0" applyBorder="0" applyAlignment="0" applyProtection="0"/>
    <xf numFmtId="0" fontId="7" fillId="0" borderId="0"/>
    <xf numFmtId="0" fontId="16" fillId="5" borderId="0" applyNumberFormat="0" applyBorder="0" applyAlignment="0" applyProtection="0"/>
    <xf numFmtId="0" fontId="17" fillId="17" borderId="13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1" fillId="0" borderId="15" applyNumberFormat="0" applyFill="0" applyAlignment="0" applyProtection="0"/>
    <xf numFmtId="0" fontId="22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23" fillId="20" borderId="17" applyNumberForma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1" fillId="0" borderId="0"/>
  </cellStyleXfs>
  <cellXfs count="366">
    <xf numFmtId="0" fontId="0" fillId="0" borderId="0" xfId="0"/>
    <xf numFmtId="0" fontId="5" fillId="22" borderId="28" xfId="0" applyFont="1" applyFill="1" applyBorder="1"/>
    <xf numFmtId="0" fontId="5" fillId="22" borderId="26" xfId="0" applyFont="1" applyFill="1" applyBorder="1" applyAlignment="1">
      <alignment horizontal="center" vertical="center"/>
    </xf>
    <xf numFmtId="0" fontId="5" fillId="22" borderId="19" xfId="0" applyFont="1" applyFill="1" applyBorder="1" applyAlignment="1">
      <alignment horizontal="center" vertical="center"/>
    </xf>
    <xf numFmtId="0" fontId="5" fillId="22" borderId="20" xfId="0" applyFont="1" applyFill="1" applyBorder="1" applyAlignment="1">
      <alignment horizontal="center" vertical="center"/>
    </xf>
    <xf numFmtId="0" fontId="5" fillId="22" borderId="29" xfId="0" applyFont="1" applyFill="1" applyBorder="1"/>
    <xf numFmtId="0" fontId="5" fillId="22" borderId="24" xfId="0" applyFont="1" applyFill="1" applyBorder="1" applyAlignment="1">
      <alignment horizontal="center" vertical="center"/>
    </xf>
    <xf numFmtId="0" fontId="5" fillId="22" borderId="1" xfId="0" applyFont="1" applyFill="1" applyBorder="1" applyAlignment="1">
      <alignment horizontal="center" vertical="center"/>
    </xf>
    <xf numFmtId="0" fontId="5" fillId="22" borderId="21" xfId="0" applyFont="1" applyFill="1" applyBorder="1" applyAlignment="1">
      <alignment horizontal="center" vertical="center"/>
    </xf>
    <xf numFmtId="0" fontId="5" fillId="23" borderId="29" xfId="0" applyFont="1" applyFill="1" applyBorder="1"/>
    <xf numFmtId="0" fontId="5" fillId="23" borderId="30" xfId="0" applyFont="1" applyFill="1" applyBorder="1"/>
    <xf numFmtId="0" fontId="5" fillId="23" borderId="24" xfId="0" applyFont="1" applyFill="1" applyBorder="1" applyAlignment="1">
      <alignment horizontal="center" vertical="center"/>
    </xf>
    <xf numFmtId="0" fontId="5" fillId="23" borderId="1" xfId="0" applyFont="1" applyFill="1" applyBorder="1" applyAlignment="1">
      <alignment horizontal="center" vertical="center"/>
    </xf>
    <xf numFmtId="0" fontId="5" fillId="23" borderId="21" xfId="0" applyFont="1" applyFill="1" applyBorder="1" applyAlignment="1">
      <alignment horizontal="center" vertical="center"/>
    </xf>
    <xf numFmtId="0" fontId="0" fillId="23" borderId="0" xfId="0" applyFill="1"/>
    <xf numFmtId="0" fontId="5" fillId="23" borderId="25" xfId="0" applyFont="1" applyFill="1" applyBorder="1" applyAlignment="1">
      <alignment horizontal="center" vertical="center"/>
    </xf>
    <xf numFmtId="0" fontId="5" fillId="23" borderId="18" xfId="0" applyFont="1" applyFill="1" applyBorder="1" applyAlignment="1">
      <alignment horizontal="center" vertical="center"/>
    </xf>
    <xf numFmtId="0" fontId="24" fillId="21" borderId="2" xfId="0" applyFont="1" applyFill="1" applyBorder="1" applyAlignment="1">
      <alignment horizontal="center" vertical="center"/>
    </xf>
    <xf numFmtId="0" fontId="24" fillId="21" borderId="2" xfId="3" applyFont="1" applyFill="1" applyBorder="1" applyAlignment="1">
      <alignment horizontal="center" vertical="center"/>
    </xf>
    <xf numFmtId="0" fontId="24" fillId="21" borderId="31" xfId="0" applyFont="1" applyFill="1" applyBorder="1" applyAlignment="1">
      <alignment horizontal="center" vertical="center"/>
    </xf>
    <xf numFmtId="0" fontId="24" fillId="21" borderId="31" xfId="3" applyFont="1" applyFill="1" applyBorder="1" applyAlignment="1">
      <alignment horizontal="center" vertical="center"/>
    </xf>
    <xf numFmtId="0" fontId="5" fillId="22" borderId="30" xfId="0" applyFont="1" applyFill="1" applyBorder="1"/>
    <xf numFmtId="0" fontId="5" fillId="22" borderId="25" xfId="0" applyFont="1" applyFill="1" applyBorder="1" applyAlignment="1">
      <alignment horizontal="center" vertical="center"/>
    </xf>
    <xf numFmtId="0" fontId="5" fillId="22" borderId="18" xfId="0" applyFont="1" applyFill="1" applyBorder="1" applyAlignment="1">
      <alignment horizontal="center" vertical="center"/>
    </xf>
    <xf numFmtId="0" fontId="5" fillId="22" borderId="32" xfId="0" applyFont="1" applyFill="1" applyBorder="1" applyAlignment="1">
      <alignment horizontal="center" vertical="center"/>
    </xf>
    <xf numFmtId="0" fontId="25" fillId="2" borderId="28" xfId="0" applyFont="1" applyFill="1" applyBorder="1" applyAlignment="1">
      <alignment horizontal="right" vertical="center"/>
    </xf>
    <xf numFmtId="0" fontId="25" fillId="2" borderId="2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6" fillId="0" borderId="0" xfId="0" applyFont="1"/>
    <xf numFmtId="0" fontId="29" fillId="0" borderId="0" xfId="0" applyFont="1"/>
    <xf numFmtId="0" fontId="32" fillId="0" borderId="0" xfId="0" applyFont="1"/>
    <xf numFmtId="0" fontId="32" fillId="0" borderId="2" xfId="0" applyFont="1" applyBorder="1"/>
    <xf numFmtId="0" fontId="32" fillId="0" borderId="45" xfId="0" applyFont="1" applyBorder="1"/>
    <xf numFmtId="0" fontId="33" fillId="24" borderId="33" xfId="0" applyFont="1" applyFill="1" applyBorder="1" applyAlignment="1">
      <alignment horizontal="center"/>
    </xf>
    <xf numFmtId="0" fontId="33" fillId="24" borderId="46" xfId="0" applyFont="1" applyFill="1" applyBorder="1" applyAlignment="1">
      <alignment horizontal="center"/>
    </xf>
    <xf numFmtId="0" fontId="33" fillId="24" borderId="43" xfId="0" applyFont="1" applyFill="1" applyBorder="1" applyAlignment="1">
      <alignment horizontal="center"/>
    </xf>
    <xf numFmtId="0" fontId="27" fillId="24" borderId="43" xfId="0" applyFont="1" applyFill="1" applyBorder="1" applyAlignment="1">
      <alignment horizontal="center"/>
    </xf>
    <xf numFmtId="0" fontId="5" fillId="23" borderId="8" xfId="0" applyFont="1" applyFill="1" applyBorder="1"/>
    <xf numFmtId="0" fontId="5" fillId="23" borderId="27" xfId="0" applyFont="1" applyFill="1" applyBorder="1" applyAlignment="1">
      <alignment horizontal="center" vertical="center"/>
    </xf>
    <xf numFmtId="0" fontId="5" fillId="23" borderId="22" xfId="0" applyFont="1" applyFill="1" applyBorder="1" applyAlignment="1">
      <alignment horizontal="center" vertical="center"/>
    </xf>
    <xf numFmtId="0" fontId="5" fillId="23" borderId="23" xfId="0" applyFont="1" applyFill="1" applyBorder="1" applyAlignment="1">
      <alignment horizontal="center" vertical="center"/>
    </xf>
    <xf numFmtId="0" fontId="5" fillId="23" borderId="28" xfId="0" applyFont="1" applyFill="1" applyBorder="1"/>
    <xf numFmtId="0" fontId="5" fillId="23" borderId="26" xfId="0" applyFont="1" applyFill="1" applyBorder="1" applyAlignment="1">
      <alignment horizontal="center" vertical="center"/>
    </xf>
    <xf numFmtId="0" fontId="5" fillId="23" borderId="19" xfId="0" applyFont="1" applyFill="1" applyBorder="1" applyAlignment="1">
      <alignment horizontal="center" vertical="center"/>
    </xf>
    <xf numFmtId="0" fontId="5" fillId="23" borderId="20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8" fillId="22" borderId="20" xfId="0" applyFont="1" applyFill="1" applyBorder="1" applyAlignment="1">
      <alignment horizontal="center" vertical="center"/>
    </xf>
    <xf numFmtId="0" fontId="28" fillId="23" borderId="21" xfId="0" applyFont="1" applyFill="1" applyBorder="1" applyAlignment="1">
      <alignment horizontal="center" vertical="center"/>
    </xf>
    <xf numFmtId="0" fontId="28" fillId="22" borderId="21" xfId="0" applyFont="1" applyFill="1" applyBorder="1" applyAlignment="1">
      <alignment horizontal="center" vertical="center"/>
    </xf>
    <xf numFmtId="0" fontId="28" fillId="23" borderId="23" xfId="0" applyFont="1" applyFill="1" applyBorder="1" applyAlignment="1">
      <alignment horizontal="center" vertical="center"/>
    </xf>
    <xf numFmtId="0" fontId="28" fillId="23" borderId="20" xfId="0" applyFont="1" applyFill="1" applyBorder="1" applyAlignment="1">
      <alignment horizontal="center" vertical="center"/>
    </xf>
    <xf numFmtId="0" fontId="28" fillId="22" borderId="32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right" vertical="center"/>
    </xf>
    <xf numFmtId="0" fontId="27" fillId="2" borderId="24" xfId="0" applyFont="1" applyFill="1" applyBorder="1" applyAlignment="1">
      <alignment horizontal="center" vertical="center" wrapText="1"/>
    </xf>
    <xf numFmtId="0" fontId="28" fillId="22" borderId="3" xfId="0" applyFont="1" applyFill="1" applyBorder="1" applyAlignment="1">
      <alignment horizontal="center" vertical="center"/>
    </xf>
    <xf numFmtId="0" fontId="28" fillId="23" borderId="52" xfId="0" applyFont="1" applyFill="1" applyBorder="1" applyAlignment="1">
      <alignment horizontal="center" vertical="center"/>
    </xf>
    <xf numFmtId="0" fontId="28" fillId="22" borderId="52" xfId="0" applyFont="1" applyFill="1" applyBorder="1" applyAlignment="1">
      <alignment horizontal="center" vertical="center"/>
    </xf>
    <xf numFmtId="0" fontId="28" fillId="23" borderId="53" xfId="0" applyFont="1" applyFill="1" applyBorder="1" applyAlignment="1">
      <alignment horizontal="center" vertical="center"/>
    </xf>
    <xf numFmtId="0" fontId="28" fillId="23" borderId="3" xfId="0" applyFont="1" applyFill="1" applyBorder="1" applyAlignment="1">
      <alignment horizontal="center" vertical="center"/>
    </xf>
    <xf numFmtId="0" fontId="28" fillId="22" borderId="54" xfId="0" applyFont="1" applyFill="1" applyBorder="1" applyAlignment="1">
      <alignment horizontal="center" vertical="center"/>
    </xf>
    <xf numFmtId="0" fontId="35" fillId="21" borderId="31" xfId="0" applyFont="1" applyFill="1" applyBorder="1" applyAlignment="1">
      <alignment horizontal="center" vertical="center" wrapText="1"/>
    </xf>
    <xf numFmtId="0" fontId="36" fillId="23" borderId="52" xfId="0" applyNumberFormat="1" applyFont="1" applyFill="1" applyBorder="1" applyAlignment="1">
      <alignment horizontal="center" vertical="center"/>
    </xf>
    <xf numFmtId="0" fontId="37" fillId="23" borderId="1" xfId="0" applyFont="1" applyFill="1" applyBorder="1" applyAlignment="1">
      <alignment horizontal="center" vertical="center"/>
    </xf>
    <xf numFmtId="0" fontId="37" fillId="23" borderId="21" xfId="0" applyFont="1" applyFill="1" applyBorder="1" applyAlignment="1">
      <alignment horizontal="center" vertical="center"/>
    </xf>
    <xf numFmtId="0" fontId="37" fillId="23" borderId="24" xfId="0" applyFont="1" applyFill="1" applyBorder="1" applyAlignment="1">
      <alignment horizontal="center" vertical="center"/>
    </xf>
    <xf numFmtId="0" fontId="28" fillId="23" borderId="21" xfId="0" applyNumberFormat="1" applyFont="1" applyFill="1" applyBorder="1" applyAlignment="1">
      <alignment horizontal="center" vertical="center"/>
    </xf>
    <xf numFmtId="0" fontId="28" fillId="23" borderId="52" xfId="0" applyNumberFormat="1" applyFont="1" applyFill="1" applyBorder="1" applyAlignment="1">
      <alignment horizontal="center" vertical="center"/>
    </xf>
    <xf numFmtId="0" fontId="34" fillId="2" borderId="45" xfId="0" applyFont="1" applyFill="1" applyBorder="1" applyAlignment="1">
      <alignment horizontal="center"/>
    </xf>
    <xf numFmtId="2" fontId="40" fillId="2" borderId="46" xfId="0" quotePrefix="1" applyNumberFormat="1" applyFont="1" applyFill="1" applyBorder="1" applyAlignment="1">
      <alignment horizontal="center" wrapText="1"/>
    </xf>
    <xf numFmtId="2" fontId="40" fillId="2" borderId="46" xfId="0" applyNumberFormat="1" applyFont="1" applyFill="1" applyBorder="1" applyAlignment="1">
      <alignment horizontal="center" wrapText="1"/>
    </xf>
    <xf numFmtId="2" fontId="34" fillId="2" borderId="43" xfId="0" applyNumberFormat="1" applyFont="1" applyFill="1" applyBorder="1" applyAlignment="1">
      <alignment horizontal="center"/>
    </xf>
    <xf numFmtId="0" fontId="41" fillId="0" borderId="0" xfId="0" applyFont="1" applyFill="1" applyBorder="1" applyAlignment="1">
      <alignment textRotation="90"/>
    </xf>
    <xf numFmtId="0" fontId="41" fillId="0" borderId="0" xfId="0" applyFont="1" applyFill="1" applyBorder="1"/>
    <xf numFmtId="0" fontId="42" fillId="0" borderId="0" xfId="0" applyFont="1" applyFill="1" applyBorder="1" applyAlignment="1">
      <alignment horizontal="center" vertical="center"/>
    </xf>
    <xf numFmtId="0" fontId="42" fillId="0" borderId="0" xfId="0" quotePrefix="1" applyFont="1" applyFill="1" applyBorder="1" applyAlignment="1">
      <alignment horizontal="center" vertical="center"/>
    </xf>
    <xf numFmtId="0" fontId="42" fillId="0" borderId="0" xfId="0" quotePrefix="1" applyNumberFormat="1" applyFont="1" applyFill="1" applyBorder="1" applyAlignment="1">
      <alignment horizontal="center" vertical="center"/>
    </xf>
    <xf numFmtId="0" fontId="43" fillId="23" borderId="29" xfId="0" applyFont="1" applyFill="1" applyBorder="1"/>
    <xf numFmtId="0" fontId="43" fillId="23" borderId="24" xfId="0" applyFont="1" applyFill="1" applyBorder="1" applyAlignment="1">
      <alignment horizontal="center" vertical="center"/>
    </xf>
    <xf numFmtId="0" fontId="43" fillId="23" borderId="1" xfId="0" applyFont="1" applyFill="1" applyBorder="1" applyAlignment="1">
      <alignment horizontal="center" vertical="center"/>
    </xf>
    <xf numFmtId="0" fontId="43" fillId="23" borderId="21" xfId="0" applyFont="1" applyFill="1" applyBorder="1" applyAlignment="1">
      <alignment horizontal="center" vertical="center"/>
    </xf>
    <xf numFmtId="0" fontId="44" fillId="23" borderId="52" xfId="0" applyNumberFormat="1" applyFont="1" applyFill="1" applyBorder="1" applyAlignment="1">
      <alignment horizontal="center" vertical="center"/>
    </xf>
    <xf numFmtId="0" fontId="0" fillId="0" borderId="61" xfId="0" applyBorder="1"/>
    <xf numFmtId="0" fontId="0" fillId="0" borderId="57" xfId="0" applyBorder="1"/>
    <xf numFmtId="0" fontId="0" fillId="0" borderId="62" xfId="0" applyBorder="1"/>
    <xf numFmtId="0" fontId="45" fillId="0" borderId="63" xfId="0" applyFont="1" applyBorder="1" applyAlignment="1">
      <alignment horizontal="center"/>
    </xf>
    <xf numFmtId="0" fontId="45" fillId="0" borderId="64" xfId="0" applyFont="1" applyBorder="1" applyAlignment="1">
      <alignment horizontal="center"/>
    </xf>
    <xf numFmtId="0" fontId="45" fillId="0" borderId="65" xfId="0" applyFont="1" applyBorder="1" applyAlignment="1">
      <alignment horizontal="center"/>
    </xf>
    <xf numFmtId="0" fontId="0" fillId="47" borderId="21" xfId="0" applyFill="1" applyBorder="1"/>
    <xf numFmtId="0" fontId="45" fillId="48" borderId="19" xfId="0" applyFont="1" applyFill="1" applyBorder="1"/>
    <xf numFmtId="0" fontId="0" fillId="48" borderId="19" xfId="0" applyFill="1" applyBorder="1"/>
    <xf numFmtId="0" fontId="0" fillId="48" borderId="20" xfId="0" applyFill="1" applyBorder="1"/>
    <xf numFmtId="0" fontId="0" fillId="48" borderId="1" xfId="0" applyFill="1" applyBorder="1"/>
    <xf numFmtId="0" fontId="0" fillId="48" borderId="21" xfId="0" applyFill="1" applyBorder="1"/>
    <xf numFmtId="0" fontId="45" fillId="48" borderId="1" xfId="0" applyFont="1" applyFill="1" applyBorder="1"/>
    <xf numFmtId="0" fontId="0" fillId="48" borderId="22" xfId="0" applyFill="1" applyBorder="1"/>
    <xf numFmtId="0" fontId="0" fillId="48" borderId="23" xfId="0" applyFill="1" applyBorder="1"/>
    <xf numFmtId="0" fontId="45" fillId="49" borderId="19" xfId="0" applyFont="1" applyFill="1" applyBorder="1"/>
    <xf numFmtId="0" fontId="0" fillId="49" borderId="19" xfId="0" applyFill="1" applyBorder="1"/>
    <xf numFmtId="0" fontId="0" fillId="49" borderId="20" xfId="0" applyFill="1" applyBorder="1"/>
    <xf numFmtId="0" fontId="0" fillId="49" borderId="1" xfId="0" applyFill="1" applyBorder="1"/>
    <xf numFmtId="0" fontId="0" fillId="49" borderId="21" xfId="0" applyFill="1" applyBorder="1"/>
    <xf numFmtId="0" fontId="45" fillId="49" borderId="1" xfId="0" applyFont="1" applyFill="1" applyBorder="1"/>
    <xf numFmtId="0" fontId="0" fillId="49" borderId="18" xfId="0" applyFill="1" applyBorder="1"/>
    <xf numFmtId="0" fontId="0" fillId="49" borderId="32" xfId="0" applyFill="1" applyBorder="1"/>
    <xf numFmtId="0" fontId="0" fillId="49" borderId="22" xfId="0" applyFill="1" applyBorder="1"/>
    <xf numFmtId="0" fontId="0" fillId="49" borderId="23" xfId="0" applyFill="1" applyBorder="1"/>
    <xf numFmtId="0" fontId="45" fillId="48" borderId="22" xfId="0" applyFont="1" applyFill="1" applyBorder="1"/>
    <xf numFmtId="0" fontId="0" fillId="50" borderId="21" xfId="0" applyFill="1" applyBorder="1"/>
    <xf numFmtId="0" fontId="0" fillId="47" borderId="18" xfId="0" applyFill="1" applyBorder="1"/>
    <xf numFmtId="0" fontId="45" fillId="51" borderId="68" xfId="0" applyFont="1" applyFill="1" applyBorder="1"/>
    <xf numFmtId="0" fontId="0" fillId="51" borderId="68" xfId="0" applyFill="1" applyBorder="1"/>
    <xf numFmtId="0" fontId="45" fillId="50" borderId="68" xfId="0" applyFont="1" applyFill="1" applyBorder="1"/>
    <xf numFmtId="0" fontId="0" fillId="50" borderId="68" xfId="0" applyFill="1" applyBorder="1"/>
    <xf numFmtId="0" fontId="45" fillId="52" borderId="68" xfId="0" applyFont="1" applyFill="1" applyBorder="1"/>
    <xf numFmtId="0" fontId="0" fillId="52" borderId="68" xfId="0" applyFill="1" applyBorder="1"/>
    <xf numFmtId="0" fontId="25" fillId="2" borderId="68" xfId="0" applyFont="1" applyFill="1" applyBorder="1" applyAlignment="1">
      <alignment horizontal="center" vertical="center" wrapText="1"/>
    </xf>
    <xf numFmtId="0" fontId="5" fillId="23" borderId="68" xfId="0" applyFont="1" applyFill="1" applyBorder="1" applyAlignment="1">
      <alignment horizontal="center" vertical="center"/>
    </xf>
    <xf numFmtId="0" fontId="5" fillId="22" borderId="68" xfId="0" applyFont="1" applyFill="1" applyBorder="1" applyAlignment="1">
      <alignment horizontal="center" vertical="center"/>
    </xf>
    <xf numFmtId="0" fontId="43" fillId="23" borderId="68" xfId="0" applyFont="1" applyFill="1" applyBorder="1" applyAlignment="1">
      <alignment horizontal="center" vertical="center"/>
    </xf>
    <xf numFmtId="0" fontId="51" fillId="23" borderId="68" xfId="0" applyFont="1" applyFill="1" applyBorder="1" applyAlignment="1">
      <alignment horizontal="center" vertical="center"/>
    </xf>
    <xf numFmtId="0" fontId="52" fillId="21" borderId="31" xfId="0" applyFont="1" applyFill="1" applyBorder="1" applyAlignment="1">
      <alignment horizontal="center" vertical="center"/>
    </xf>
    <xf numFmtId="0" fontId="52" fillId="21" borderId="0" xfId="0" applyFont="1" applyFill="1" applyBorder="1" applyAlignment="1">
      <alignment horizontal="center" vertical="center"/>
    </xf>
    <xf numFmtId="0" fontId="51" fillId="23" borderId="29" xfId="0" applyFont="1" applyFill="1" applyBorder="1"/>
    <xf numFmtId="0" fontId="51" fillId="23" borderId="24" xfId="0" applyFont="1" applyFill="1" applyBorder="1" applyAlignment="1">
      <alignment horizontal="center" vertical="center"/>
    </xf>
    <xf numFmtId="0" fontId="51" fillId="23" borderId="21" xfId="0" applyFont="1" applyFill="1" applyBorder="1" applyAlignment="1">
      <alignment horizontal="center" vertical="center"/>
    </xf>
    <xf numFmtId="0" fontId="53" fillId="23" borderId="52" xfId="0" applyNumberFormat="1" applyFont="1" applyFill="1" applyBorder="1" applyAlignment="1">
      <alignment horizontal="center" vertical="center"/>
    </xf>
    <xf numFmtId="0" fontId="25" fillId="2" borderId="24" xfId="0" applyFont="1" applyFill="1" applyBorder="1" applyAlignment="1">
      <alignment horizontal="center" vertical="center" wrapText="1"/>
    </xf>
    <xf numFmtId="0" fontId="5" fillId="22" borderId="3" xfId="0" applyFont="1" applyFill="1" applyBorder="1" applyAlignment="1">
      <alignment horizontal="center" vertical="center"/>
    </xf>
    <xf numFmtId="0" fontId="5" fillId="23" borderId="52" xfId="0" applyFont="1" applyFill="1" applyBorder="1" applyAlignment="1">
      <alignment horizontal="center" vertical="center"/>
    </xf>
    <xf numFmtId="0" fontId="5" fillId="22" borderId="52" xfId="0" applyFont="1" applyFill="1" applyBorder="1" applyAlignment="1">
      <alignment horizontal="center" vertical="center"/>
    </xf>
    <xf numFmtId="0" fontId="25" fillId="2" borderId="18" xfId="0" applyFont="1" applyFill="1" applyBorder="1" applyAlignment="1">
      <alignment horizontal="center" vertical="center" wrapText="1"/>
    </xf>
    <xf numFmtId="0" fontId="24" fillId="21" borderId="0" xfId="3" applyFont="1" applyFill="1" applyBorder="1" applyAlignment="1">
      <alignment horizontal="center" vertical="center"/>
    </xf>
    <xf numFmtId="0" fontId="5" fillId="23" borderId="34" xfId="0" applyFont="1" applyFill="1" applyBorder="1"/>
    <xf numFmtId="0" fontId="5" fillId="23" borderId="69" xfId="0" applyFont="1" applyFill="1" applyBorder="1" applyAlignment="1">
      <alignment horizontal="center" vertical="center"/>
    </xf>
    <xf numFmtId="0" fontId="5" fillId="23" borderId="56" xfId="0" applyFont="1" applyFill="1" applyBorder="1" applyAlignment="1">
      <alignment horizontal="center" vertical="center"/>
    </xf>
    <xf numFmtId="0" fontId="35" fillId="21" borderId="2" xfId="0" applyFont="1" applyFill="1" applyBorder="1" applyAlignment="1">
      <alignment horizontal="center" vertical="center" wrapText="1"/>
    </xf>
    <xf numFmtId="0" fontId="35" fillId="21" borderId="45" xfId="0" applyFont="1" applyFill="1" applyBorder="1" applyAlignment="1">
      <alignment horizontal="center" vertical="center" wrapText="1"/>
    </xf>
    <xf numFmtId="0" fontId="24" fillId="21" borderId="45" xfId="0" applyFont="1" applyFill="1" applyBorder="1" applyAlignment="1">
      <alignment horizontal="center" vertical="center"/>
    </xf>
    <xf numFmtId="0" fontId="5" fillId="22" borderId="8" xfId="0" applyFont="1" applyFill="1" applyBorder="1"/>
    <xf numFmtId="0" fontId="5" fillId="22" borderId="27" xfId="0" applyFont="1" applyFill="1" applyBorder="1" applyAlignment="1">
      <alignment horizontal="center" vertical="center"/>
    </xf>
    <xf numFmtId="0" fontId="5" fillId="22" borderId="22" xfId="0" applyFont="1" applyFill="1" applyBorder="1" applyAlignment="1">
      <alignment horizontal="center" vertical="center"/>
    </xf>
    <xf numFmtId="0" fontId="28" fillId="22" borderId="53" xfId="0" applyFont="1" applyFill="1" applyBorder="1" applyAlignment="1">
      <alignment horizontal="center" vertical="center"/>
    </xf>
    <xf numFmtId="0" fontId="0" fillId="50" borderId="68" xfId="0" applyFill="1" applyBorder="1" applyAlignment="1">
      <alignment vertical="top"/>
    </xf>
    <xf numFmtId="0" fontId="0" fillId="50" borderId="21" xfId="0" applyFill="1" applyBorder="1" applyAlignment="1">
      <alignment vertical="top"/>
    </xf>
    <xf numFmtId="0" fontId="45" fillId="50" borderId="19" xfId="0" applyFont="1" applyFill="1" applyBorder="1"/>
    <xf numFmtId="0" fontId="0" fillId="50" borderId="19" xfId="0" applyFill="1" applyBorder="1"/>
    <xf numFmtId="0" fontId="0" fillId="50" borderId="20" xfId="0" applyFill="1" applyBorder="1"/>
    <xf numFmtId="0" fontId="45" fillId="50" borderId="22" xfId="0" applyFont="1" applyFill="1" applyBorder="1"/>
    <xf numFmtId="0" fontId="34" fillId="50" borderId="61" xfId="0" applyFont="1" applyFill="1" applyBorder="1" applyAlignment="1">
      <alignment horizontal="center" vertical="center" wrapText="1"/>
    </xf>
    <xf numFmtId="0" fontId="34" fillId="50" borderId="67" xfId="0" applyFont="1" applyFill="1" applyBorder="1" applyAlignment="1">
      <alignment horizontal="center" vertical="center" wrapText="1"/>
    </xf>
    <xf numFmtId="0" fontId="0" fillId="50" borderId="22" xfId="0" applyFill="1" applyBorder="1" applyAlignment="1">
      <alignment vertical="top"/>
    </xf>
    <xf numFmtId="0" fontId="0" fillId="50" borderId="23" xfId="0" applyFill="1" applyBorder="1" applyAlignment="1">
      <alignment vertical="top"/>
    </xf>
    <xf numFmtId="0" fontId="45" fillId="47" borderId="19" xfId="0" applyFont="1" applyFill="1" applyBorder="1"/>
    <xf numFmtId="0" fontId="0" fillId="47" borderId="19" xfId="0" applyFill="1" applyBorder="1"/>
    <xf numFmtId="0" fontId="0" fillId="47" borderId="20" xfId="0" applyFill="1" applyBorder="1"/>
    <xf numFmtId="0" fontId="0" fillId="47" borderId="68" xfId="0" applyFill="1" applyBorder="1"/>
    <xf numFmtId="0" fontId="45" fillId="47" borderId="68" xfId="0" applyFont="1" applyFill="1" applyBorder="1"/>
    <xf numFmtId="0" fontId="0" fillId="47" borderId="32" xfId="0" applyFill="1" applyBorder="1"/>
    <xf numFmtId="0" fontId="0" fillId="47" borderId="22" xfId="0" applyFill="1" applyBorder="1"/>
    <xf numFmtId="0" fontId="0" fillId="47" borderId="23" xfId="0" applyFill="1" applyBorder="1"/>
    <xf numFmtId="0" fontId="45" fillId="51" borderId="19" xfId="0" applyFont="1" applyFill="1" applyBorder="1"/>
    <xf numFmtId="0" fontId="0" fillId="51" borderId="19" xfId="0" applyFill="1" applyBorder="1"/>
    <xf numFmtId="0" fontId="0" fillId="51" borderId="20" xfId="0" applyFill="1" applyBorder="1"/>
    <xf numFmtId="0" fontId="0" fillId="51" borderId="21" xfId="0" applyFill="1" applyBorder="1"/>
    <xf numFmtId="0" fontId="0" fillId="51" borderId="22" xfId="0" applyFill="1" applyBorder="1"/>
    <xf numFmtId="0" fontId="0" fillId="51" borderId="23" xfId="0" applyFill="1" applyBorder="1"/>
    <xf numFmtId="0" fontId="45" fillId="52" borderId="19" xfId="0" applyFont="1" applyFill="1" applyBorder="1"/>
    <xf numFmtId="0" fontId="0" fillId="52" borderId="19" xfId="0" applyFill="1" applyBorder="1"/>
    <xf numFmtId="0" fontId="0" fillId="52" borderId="20" xfId="0" applyFill="1" applyBorder="1" applyAlignment="1">
      <alignment wrapText="1"/>
    </xf>
    <xf numFmtId="0" fontId="0" fillId="52" borderId="21" xfId="0" applyFill="1" applyBorder="1"/>
    <xf numFmtId="0" fontId="0" fillId="52" borderId="21" xfId="0" applyFill="1" applyBorder="1" applyAlignment="1">
      <alignment wrapText="1"/>
    </xf>
    <xf numFmtId="0" fontId="0" fillId="52" borderId="22" xfId="0" applyFill="1" applyBorder="1"/>
    <xf numFmtId="0" fontId="0" fillId="52" borderId="23" xfId="0" applyFill="1" applyBorder="1"/>
    <xf numFmtId="0" fontId="5" fillId="22" borderId="23" xfId="0" applyFont="1" applyFill="1" applyBorder="1" applyAlignment="1">
      <alignment horizontal="center" vertical="center"/>
    </xf>
    <xf numFmtId="0" fontId="5" fillId="22" borderId="51" xfId="0" applyFont="1" applyFill="1" applyBorder="1" applyAlignment="1">
      <alignment horizontal="center" vertical="center"/>
    </xf>
    <xf numFmtId="0" fontId="5" fillId="23" borderId="51" xfId="0" applyFont="1" applyFill="1" applyBorder="1" applyAlignment="1">
      <alignment horizontal="center" vertical="center"/>
    </xf>
    <xf numFmtId="0" fontId="5" fillId="23" borderId="70" xfId="0" applyFont="1" applyFill="1" applyBorder="1" applyAlignment="1">
      <alignment horizontal="center" vertical="center"/>
    </xf>
    <xf numFmtId="0" fontId="5" fillId="22" borderId="70" xfId="0" applyFont="1" applyFill="1" applyBorder="1" applyAlignment="1">
      <alignment horizontal="center" vertical="center"/>
    </xf>
    <xf numFmtId="0" fontId="5" fillId="23" borderId="71" xfId="0" applyFont="1" applyFill="1" applyBorder="1" applyAlignment="1">
      <alignment horizontal="center" vertical="center"/>
    </xf>
    <xf numFmtId="0" fontId="5" fillId="23" borderId="5" xfId="0" applyFont="1" applyFill="1" applyBorder="1" applyAlignment="1">
      <alignment horizontal="center" vertical="center"/>
    </xf>
    <xf numFmtId="0" fontId="5" fillId="23" borderId="72" xfId="0" applyFont="1" applyFill="1" applyBorder="1" applyAlignment="1">
      <alignment horizontal="center" vertical="center"/>
    </xf>
    <xf numFmtId="0" fontId="5" fillId="22" borderId="5" xfId="0" applyFont="1" applyFill="1" applyBorder="1" applyAlignment="1">
      <alignment horizontal="center" vertical="center"/>
    </xf>
    <xf numFmtId="0" fontId="28" fillId="22" borderId="28" xfId="0" applyFont="1" applyFill="1" applyBorder="1" applyAlignment="1">
      <alignment horizontal="center" vertical="center"/>
    </xf>
    <xf numFmtId="0" fontId="28" fillId="23" borderId="29" xfId="0" applyFont="1" applyFill="1" applyBorder="1" applyAlignment="1">
      <alignment horizontal="center" vertical="center"/>
    </xf>
    <xf numFmtId="0" fontId="28" fillId="22" borderId="29" xfId="0" applyFont="1" applyFill="1" applyBorder="1" applyAlignment="1">
      <alignment horizontal="center" vertical="center"/>
    </xf>
    <xf numFmtId="0" fontId="36" fillId="23" borderId="29" xfId="0" applyNumberFormat="1" applyFont="1" applyFill="1" applyBorder="1" applyAlignment="1">
      <alignment horizontal="center" vertical="center"/>
    </xf>
    <xf numFmtId="0" fontId="44" fillId="23" borderId="29" xfId="0" applyNumberFormat="1" applyFont="1" applyFill="1" applyBorder="1" applyAlignment="1">
      <alignment horizontal="center" vertical="center"/>
    </xf>
    <xf numFmtId="0" fontId="28" fillId="23" borderId="30" xfId="0" applyFont="1" applyFill="1" applyBorder="1" applyAlignment="1">
      <alignment horizontal="center" vertical="center"/>
    </xf>
    <xf numFmtId="0" fontId="28" fillId="23" borderId="28" xfId="0" applyFont="1" applyFill="1" applyBorder="1" applyAlignment="1">
      <alignment horizontal="center" vertical="center"/>
    </xf>
    <xf numFmtId="0" fontId="28" fillId="23" borderId="8" xfId="0" applyFont="1" applyFill="1" applyBorder="1" applyAlignment="1">
      <alignment horizontal="center" vertical="center"/>
    </xf>
    <xf numFmtId="0" fontId="28" fillId="23" borderId="34" xfId="0" applyFont="1" applyFill="1" applyBorder="1" applyAlignment="1">
      <alignment horizontal="center" vertical="center"/>
    </xf>
    <xf numFmtId="0" fontId="28" fillId="22" borderId="8" xfId="0" applyFont="1" applyFill="1" applyBorder="1" applyAlignment="1">
      <alignment horizontal="center" vertical="center"/>
    </xf>
    <xf numFmtId="0" fontId="0" fillId="53" borderId="21" xfId="0" applyFill="1" applyBorder="1"/>
    <xf numFmtId="0" fontId="45" fillId="53" borderId="68" xfId="0" applyFont="1" applyFill="1" applyBorder="1"/>
    <xf numFmtId="0" fontId="0" fillId="53" borderId="68" xfId="0" applyFill="1" applyBorder="1"/>
    <xf numFmtId="0" fontId="45" fillId="53" borderId="19" xfId="0" applyFont="1" applyFill="1" applyBorder="1"/>
    <xf numFmtId="0" fontId="0" fillId="53" borderId="19" xfId="0" applyFill="1" applyBorder="1"/>
    <xf numFmtId="0" fontId="0" fillId="53" borderId="20" xfId="0" applyFill="1" applyBorder="1"/>
    <xf numFmtId="0" fontId="0" fillId="53" borderId="22" xfId="0" applyFill="1" applyBorder="1"/>
    <xf numFmtId="0" fontId="0" fillId="53" borderId="23" xfId="0" applyFill="1" applyBorder="1"/>
    <xf numFmtId="0" fontId="55" fillId="23" borderId="68" xfId="0" applyFont="1" applyFill="1" applyBorder="1" applyAlignment="1">
      <alignment horizontal="center" vertical="center"/>
    </xf>
    <xf numFmtId="0" fontId="30" fillId="23" borderId="68" xfId="0" applyFont="1" applyFill="1" applyBorder="1" applyAlignment="1">
      <alignment horizontal="center" vertical="center"/>
    </xf>
    <xf numFmtId="0" fontId="5" fillId="22" borderId="19" xfId="0" applyFont="1" applyFill="1" applyBorder="1" applyAlignment="1">
      <alignment horizontal="center" vertical="center"/>
    </xf>
    <xf numFmtId="0" fontId="5" fillId="22" borderId="68" xfId="0" applyFont="1" applyFill="1" applyBorder="1" applyAlignment="1">
      <alignment horizontal="center" vertical="center"/>
    </xf>
    <xf numFmtId="0" fontId="5" fillId="23" borderId="68" xfId="0" applyFont="1" applyFill="1" applyBorder="1" applyAlignment="1">
      <alignment horizontal="center" vertical="center"/>
    </xf>
    <xf numFmtId="0" fontId="5" fillId="23" borderId="18" xfId="0" applyFont="1" applyFill="1" applyBorder="1" applyAlignment="1">
      <alignment horizontal="center" vertical="center"/>
    </xf>
    <xf numFmtId="0" fontId="5" fillId="23" borderId="22" xfId="0" applyFont="1" applyFill="1" applyBorder="1" applyAlignment="1">
      <alignment horizontal="center" vertical="center"/>
    </xf>
    <xf numFmtId="0" fontId="5" fillId="23" borderId="19" xfId="0" applyFont="1" applyFill="1" applyBorder="1" applyAlignment="1">
      <alignment horizontal="center" vertical="center"/>
    </xf>
    <xf numFmtId="3" fontId="5" fillId="22" borderId="19" xfId="0" applyNumberFormat="1" applyFont="1" applyFill="1" applyBorder="1" applyAlignment="1">
      <alignment horizontal="center" vertical="center"/>
    </xf>
    <xf numFmtId="3" fontId="5" fillId="22" borderId="68" xfId="0" applyNumberFormat="1" applyFont="1" applyFill="1" applyBorder="1" applyAlignment="1">
      <alignment horizontal="center" vertical="center"/>
    </xf>
    <xf numFmtId="0" fontId="30" fillId="22" borderId="19" xfId="0" applyFont="1" applyFill="1" applyBorder="1" applyAlignment="1">
      <alignment horizontal="center" vertical="center"/>
    </xf>
    <xf numFmtId="0" fontId="28" fillId="23" borderId="68" xfId="0" applyFont="1" applyFill="1" applyBorder="1" applyAlignment="1">
      <alignment horizontal="center" vertical="center"/>
    </xf>
    <xf numFmtId="0" fontId="30" fillId="22" borderId="68" xfId="0" applyFont="1" applyFill="1" applyBorder="1" applyAlignment="1">
      <alignment horizontal="center" vertical="center"/>
    </xf>
    <xf numFmtId="0" fontId="28" fillId="22" borderId="68" xfId="0" applyFont="1" applyFill="1" applyBorder="1" applyAlignment="1">
      <alignment horizontal="center" vertical="center"/>
    </xf>
    <xf numFmtId="0" fontId="28" fillId="23" borderId="18" xfId="0" applyFont="1" applyFill="1" applyBorder="1" applyAlignment="1">
      <alignment horizontal="center" vertical="center"/>
    </xf>
    <xf numFmtId="0" fontId="30" fillId="23" borderId="19" xfId="0" applyFont="1" applyFill="1" applyBorder="1" applyAlignment="1">
      <alignment horizontal="center" vertical="center"/>
    </xf>
    <xf numFmtId="0" fontId="28" fillId="23" borderId="19" xfId="0" applyFont="1" applyFill="1" applyBorder="1" applyAlignment="1">
      <alignment horizontal="center" vertical="center"/>
    </xf>
    <xf numFmtId="0" fontId="28" fillId="22" borderId="19" xfId="0" applyFont="1" applyFill="1" applyBorder="1" applyAlignment="1">
      <alignment horizontal="center" vertical="center"/>
    </xf>
    <xf numFmtId="0" fontId="5" fillId="23" borderId="73" xfId="0" applyFont="1" applyFill="1" applyBorder="1" applyAlignment="1">
      <alignment horizontal="center" vertical="center"/>
    </xf>
    <xf numFmtId="0" fontId="5" fillId="22" borderId="73" xfId="0" applyFont="1" applyFill="1" applyBorder="1" applyAlignment="1">
      <alignment horizontal="center" vertical="center"/>
    </xf>
    <xf numFmtId="0" fontId="30" fillId="0" borderId="68" xfId="0" applyFont="1" applyFill="1" applyBorder="1" applyAlignment="1">
      <alignment horizontal="center" vertical="center"/>
    </xf>
    <xf numFmtId="0" fontId="25" fillId="2" borderId="68" xfId="0" applyFont="1" applyFill="1" applyBorder="1" applyAlignment="1">
      <alignment horizontal="center" vertical="center"/>
    </xf>
    <xf numFmtId="0" fontId="5" fillId="23" borderId="74" xfId="0" applyFont="1" applyFill="1" applyBorder="1" applyAlignment="1">
      <alignment horizontal="center" vertical="center"/>
    </xf>
    <xf numFmtId="0" fontId="5" fillId="22" borderId="74" xfId="0" applyFont="1" applyFill="1" applyBorder="1" applyAlignment="1">
      <alignment horizontal="center" vertical="center"/>
    </xf>
    <xf numFmtId="0" fontId="5" fillId="23" borderId="75" xfId="0" applyFont="1" applyFill="1" applyBorder="1" applyAlignment="1">
      <alignment horizontal="center" vertical="center"/>
    </xf>
    <xf numFmtId="0" fontId="5" fillId="23" borderId="76" xfId="0" applyFont="1" applyFill="1" applyBorder="1" applyAlignment="1">
      <alignment horizontal="center" vertical="center"/>
    </xf>
    <xf numFmtId="3" fontId="5" fillId="23" borderId="52" xfId="0" applyNumberFormat="1" applyFont="1" applyFill="1" applyBorder="1" applyAlignment="1">
      <alignment horizontal="center" vertical="center"/>
    </xf>
    <xf numFmtId="3" fontId="5" fillId="23" borderId="51" xfId="0" applyNumberFormat="1" applyFont="1" applyFill="1" applyBorder="1" applyAlignment="1">
      <alignment horizontal="center" vertical="center"/>
    </xf>
    <xf numFmtId="0" fontId="5" fillId="23" borderId="77" xfId="0" applyFont="1" applyFill="1" applyBorder="1" applyAlignment="1">
      <alignment horizontal="center" vertical="center"/>
    </xf>
    <xf numFmtId="0" fontId="5" fillId="22" borderId="77" xfId="0" applyFont="1" applyFill="1" applyBorder="1" applyAlignment="1">
      <alignment horizontal="center" vertical="center"/>
    </xf>
    <xf numFmtId="3" fontId="30" fillId="34" borderId="44" xfId="0" applyNumberFormat="1" applyFont="1" applyFill="1" applyBorder="1"/>
    <xf numFmtId="3" fontId="30" fillId="35" borderId="34" xfId="0" applyNumberFormat="1" applyFont="1" applyFill="1" applyBorder="1" applyAlignment="1">
      <alignment horizontal="center" vertical="center"/>
    </xf>
    <xf numFmtId="3" fontId="30" fillId="36" borderId="34" xfId="0" quotePrefix="1" applyNumberFormat="1" applyFont="1" applyFill="1" applyBorder="1" applyAlignment="1">
      <alignment horizontal="center" vertical="center"/>
    </xf>
    <xf numFmtId="3" fontId="30" fillId="36" borderId="47" xfId="0" quotePrefix="1" applyNumberFormat="1" applyFont="1" applyFill="1" applyBorder="1" applyAlignment="1">
      <alignment horizontal="center" vertical="center"/>
    </xf>
    <xf numFmtId="3" fontId="28" fillId="35" borderId="47" xfId="0" applyNumberFormat="1" applyFont="1" applyFill="1" applyBorder="1" applyAlignment="1">
      <alignment horizontal="center" vertical="center"/>
    </xf>
    <xf numFmtId="3" fontId="30" fillId="27" borderId="35" xfId="0" applyNumberFormat="1" applyFont="1" applyFill="1" applyBorder="1"/>
    <xf numFmtId="3" fontId="30" fillId="27" borderId="41" xfId="0" applyNumberFormat="1" applyFont="1" applyFill="1" applyBorder="1" applyAlignment="1">
      <alignment horizontal="center" vertical="center"/>
    </xf>
    <xf numFmtId="3" fontId="30" fillId="27" borderId="41" xfId="0" quotePrefix="1" applyNumberFormat="1" applyFont="1" applyFill="1" applyBorder="1" applyAlignment="1">
      <alignment horizontal="center" vertical="center"/>
    </xf>
    <xf numFmtId="3" fontId="30" fillId="27" borderId="37" xfId="0" applyNumberFormat="1" applyFont="1" applyFill="1" applyBorder="1" applyAlignment="1">
      <alignment horizontal="center" vertical="center"/>
    </xf>
    <xf numFmtId="3" fontId="30" fillId="27" borderId="39" xfId="0" quotePrefix="1" applyNumberFormat="1" applyFont="1" applyFill="1" applyBorder="1" applyAlignment="1">
      <alignment horizontal="center" vertical="center"/>
    </xf>
    <xf numFmtId="3" fontId="28" fillId="27" borderId="39" xfId="0" applyNumberFormat="1" applyFont="1" applyFill="1" applyBorder="1" applyAlignment="1">
      <alignment horizontal="center" vertical="center"/>
    </xf>
    <xf numFmtId="3" fontId="30" fillId="26" borderId="35" xfId="0" applyNumberFormat="1" applyFont="1" applyFill="1" applyBorder="1"/>
    <xf numFmtId="3" fontId="30" fillId="26" borderId="41" xfId="0" applyNumberFormat="1" applyFont="1" applyFill="1" applyBorder="1" applyAlignment="1">
      <alignment horizontal="center" vertical="center"/>
    </xf>
    <xf numFmtId="3" fontId="28" fillId="26" borderId="39" xfId="0" applyNumberFormat="1" applyFont="1" applyFill="1" applyBorder="1" applyAlignment="1">
      <alignment horizontal="center" vertical="center"/>
    </xf>
    <xf numFmtId="3" fontId="30" fillId="34" borderId="35" xfId="0" applyNumberFormat="1" applyFont="1" applyFill="1" applyBorder="1"/>
    <xf numFmtId="3" fontId="30" fillId="36" borderId="41" xfId="0" applyNumberFormat="1" applyFont="1" applyFill="1" applyBorder="1" applyAlignment="1">
      <alignment horizontal="center" vertical="center"/>
    </xf>
    <xf numFmtId="3" fontId="30" fillId="36" borderId="41" xfId="0" quotePrefix="1" applyNumberFormat="1" applyFont="1" applyFill="1" applyBorder="1" applyAlignment="1">
      <alignment horizontal="center" vertical="center"/>
    </xf>
    <xf numFmtId="3" fontId="30" fillId="36" borderId="39" xfId="0" quotePrefix="1" applyNumberFormat="1" applyFont="1" applyFill="1" applyBorder="1" applyAlignment="1">
      <alignment horizontal="center" vertical="center"/>
    </xf>
    <xf numFmtId="3" fontId="28" fillId="36" borderId="39" xfId="0" applyNumberFormat="1" applyFont="1" applyFill="1" applyBorder="1" applyAlignment="1">
      <alignment horizontal="center" vertical="center"/>
    </xf>
    <xf numFmtId="3" fontId="30" fillId="25" borderId="35" xfId="0" applyNumberFormat="1" applyFont="1" applyFill="1" applyBorder="1"/>
    <xf numFmtId="3" fontId="30" fillId="26" borderId="37" xfId="0" applyNumberFormat="1" applyFont="1" applyFill="1" applyBorder="1" applyAlignment="1">
      <alignment horizontal="center" vertical="center"/>
    </xf>
    <xf numFmtId="3" fontId="28" fillId="36" borderId="39" xfId="0" quotePrefix="1" applyNumberFormat="1" applyFont="1" applyFill="1" applyBorder="1" applyAlignment="1">
      <alignment horizontal="center" vertical="center"/>
    </xf>
    <xf numFmtId="3" fontId="28" fillId="27" borderId="39" xfId="0" quotePrefix="1" applyNumberFormat="1" applyFont="1" applyFill="1" applyBorder="1" applyAlignment="1">
      <alignment horizontal="center" vertical="center"/>
    </xf>
    <xf numFmtId="3" fontId="30" fillId="35" borderId="41" xfId="0" applyNumberFormat="1" applyFont="1" applyFill="1" applyBorder="1" applyAlignment="1">
      <alignment horizontal="center" vertical="center"/>
    </xf>
    <xf numFmtId="3" fontId="28" fillId="35" borderId="39" xfId="0" applyNumberFormat="1" applyFont="1" applyFill="1" applyBorder="1" applyAlignment="1">
      <alignment horizontal="center" vertical="center"/>
    </xf>
    <xf numFmtId="3" fontId="30" fillId="27" borderId="37" xfId="0" quotePrefix="1" applyNumberFormat="1" applyFont="1" applyFill="1" applyBorder="1" applyAlignment="1">
      <alignment horizontal="center" vertical="center"/>
    </xf>
    <xf numFmtId="3" fontId="30" fillId="36" borderId="37" xfId="0" applyNumberFormat="1" applyFont="1" applyFill="1" applyBorder="1" applyAlignment="1">
      <alignment horizontal="center" vertical="center"/>
    </xf>
    <xf numFmtId="3" fontId="30" fillId="27" borderId="48" xfId="0" applyNumberFormat="1" applyFont="1" applyFill="1" applyBorder="1"/>
    <xf numFmtId="3" fontId="30" fillId="27" borderId="49" xfId="0" applyNumberFormat="1" applyFont="1" applyFill="1" applyBorder="1" applyAlignment="1">
      <alignment horizontal="center" vertical="center"/>
    </xf>
    <xf numFmtId="3" fontId="30" fillId="27" borderId="49" xfId="0" quotePrefix="1" applyNumberFormat="1" applyFont="1" applyFill="1" applyBorder="1" applyAlignment="1">
      <alignment horizontal="center" vertical="center"/>
    </xf>
    <xf numFmtId="3" fontId="30" fillId="27" borderId="50" xfId="0" quotePrefix="1" applyNumberFormat="1" applyFont="1" applyFill="1" applyBorder="1" applyAlignment="1">
      <alignment horizontal="center" vertical="center"/>
    </xf>
    <xf numFmtId="3" fontId="28" fillId="27" borderId="50" xfId="0" applyNumberFormat="1" applyFont="1" applyFill="1" applyBorder="1" applyAlignment="1">
      <alignment horizontal="center" vertical="center"/>
    </xf>
    <xf numFmtId="3" fontId="30" fillId="40" borderId="4" xfId="0" applyNumberFormat="1" applyFont="1" applyFill="1" applyBorder="1"/>
    <xf numFmtId="3" fontId="30" fillId="40" borderId="28" xfId="0" applyNumberFormat="1" applyFont="1" applyFill="1" applyBorder="1" applyAlignment="1">
      <alignment horizontal="center" vertical="center"/>
    </xf>
    <xf numFmtId="3" fontId="30" fillId="40" borderId="28" xfId="0" quotePrefix="1" applyNumberFormat="1" applyFont="1" applyFill="1" applyBorder="1" applyAlignment="1">
      <alignment horizontal="center" vertical="center"/>
    </xf>
    <xf numFmtId="3" fontId="30" fillId="40" borderId="5" xfId="0" applyNumberFormat="1" applyFont="1" applyFill="1" applyBorder="1" applyAlignment="1">
      <alignment horizontal="center" vertical="center"/>
    </xf>
    <xf numFmtId="3" fontId="30" fillId="40" borderId="3" xfId="0" quotePrefix="1" applyNumberFormat="1" applyFont="1" applyFill="1" applyBorder="1" applyAlignment="1">
      <alignment horizontal="center" vertical="center"/>
    </xf>
    <xf numFmtId="3" fontId="28" fillId="40" borderId="3" xfId="0" applyNumberFormat="1" applyFont="1" applyFill="1" applyBorder="1" applyAlignment="1">
      <alignment horizontal="center" vertical="center"/>
    </xf>
    <xf numFmtId="3" fontId="30" fillId="32" borderId="35" xfId="0" applyNumberFormat="1" applyFont="1" applyFill="1" applyBorder="1"/>
    <xf numFmtId="3" fontId="30" fillId="32" borderId="41" xfId="0" applyNumberFormat="1" applyFont="1" applyFill="1" applyBorder="1" applyAlignment="1">
      <alignment horizontal="center" vertical="center"/>
    </xf>
    <xf numFmtId="3" fontId="30" fillId="40" borderId="41" xfId="0" quotePrefix="1" applyNumberFormat="1" applyFont="1" applyFill="1" applyBorder="1" applyAlignment="1">
      <alignment horizontal="center" vertical="center"/>
    </xf>
    <xf numFmtId="3" fontId="30" fillId="32" borderId="37" xfId="0" applyNumberFormat="1" applyFont="1" applyFill="1" applyBorder="1" applyAlignment="1">
      <alignment horizontal="center" vertical="center"/>
    </xf>
    <xf numFmtId="3" fontId="30" fillId="40" borderId="39" xfId="0" quotePrefix="1" applyNumberFormat="1" applyFont="1" applyFill="1" applyBorder="1" applyAlignment="1">
      <alignment horizontal="center" vertical="center"/>
    </xf>
    <xf numFmtId="3" fontId="28" fillId="32" borderId="39" xfId="0" applyNumberFormat="1" applyFont="1" applyFill="1" applyBorder="1" applyAlignment="1">
      <alignment horizontal="center" vertical="center"/>
    </xf>
    <xf numFmtId="3" fontId="30" fillId="40" borderId="35" xfId="0" applyNumberFormat="1" applyFont="1" applyFill="1" applyBorder="1"/>
    <xf numFmtId="3" fontId="28" fillId="40" borderId="39" xfId="0" quotePrefix="1" applyNumberFormat="1" applyFont="1" applyFill="1" applyBorder="1" applyAlignment="1">
      <alignment horizontal="center" vertical="center"/>
    </xf>
    <xf numFmtId="3" fontId="30" fillId="37" borderId="35" xfId="0" applyNumberFormat="1" applyFont="1" applyFill="1" applyBorder="1"/>
    <xf numFmtId="3" fontId="30" fillId="38" borderId="41" xfId="0" applyNumberFormat="1" applyFont="1" applyFill="1" applyBorder="1" applyAlignment="1">
      <alignment horizontal="center" vertical="center"/>
    </xf>
    <xf numFmtId="3" fontId="30" fillId="38" borderId="41" xfId="0" quotePrefix="1" applyNumberFormat="1" applyFont="1" applyFill="1" applyBorder="1" applyAlignment="1">
      <alignment horizontal="center" vertical="center"/>
    </xf>
    <xf numFmtId="3" fontId="30" fillId="38" borderId="37" xfId="0" applyNumberFormat="1" applyFont="1" applyFill="1" applyBorder="1" applyAlignment="1">
      <alignment horizontal="center" vertical="center"/>
    </xf>
    <xf numFmtId="3" fontId="30" fillId="38" borderId="39" xfId="0" quotePrefix="1" applyNumberFormat="1" applyFont="1" applyFill="1" applyBorder="1" applyAlignment="1">
      <alignment horizontal="center" vertical="center"/>
    </xf>
    <xf numFmtId="3" fontId="28" fillId="38" borderId="39" xfId="0" applyNumberFormat="1" applyFont="1" applyFill="1" applyBorder="1" applyAlignment="1">
      <alignment horizontal="center" vertical="center"/>
    </xf>
    <xf numFmtId="3" fontId="28" fillId="38" borderId="39" xfId="0" quotePrefix="1" applyNumberFormat="1" applyFont="1" applyFill="1" applyBorder="1" applyAlignment="1">
      <alignment horizontal="center" vertical="center"/>
    </xf>
    <xf numFmtId="3" fontId="30" fillId="39" borderId="35" xfId="0" applyNumberFormat="1" applyFont="1" applyFill="1" applyBorder="1"/>
    <xf numFmtId="3" fontId="30" fillId="40" borderId="41" xfId="0" applyNumberFormat="1" applyFont="1" applyFill="1" applyBorder="1" applyAlignment="1">
      <alignment horizontal="center" vertical="center"/>
    </xf>
    <xf numFmtId="3" fontId="30" fillId="40" borderId="37" xfId="0" quotePrefix="1" applyNumberFormat="1" applyFont="1" applyFill="1" applyBorder="1" applyAlignment="1">
      <alignment horizontal="center" vertical="center"/>
    </xf>
    <xf numFmtId="3" fontId="30" fillId="40" borderId="37" xfId="0" applyNumberFormat="1" applyFont="1" applyFill="1" applyBorder="1" applyAlignment="1">
      <alignment horizontal="center" vertical="center"/>
    </xf>
    <xf numFmtId="3" fontId="28" fillId="40" borderId="39" xfId="0" applyNumberFormat="1" applyFont="1" applyFill="1" applyBorder="1" applyAlignment="1">
      <alignment horizontal="center" vertical="center"/>
    </xf>
    <xf numFmtId="3" fontId="30" fillId="32" borderId="48" xfId="0" applyNumberFormat="1" applyFont="1" applyFill="1" applyBorder="1"/>
    <xf numFmtId="3" fontId="30" fillId="40" borderId="49" xfId="0" quotePrefix="1" applyNumberFormat="1" applyFont="1" applyFill="1" applyBorder="1" applyAlignment="1">
      <alignment horizontal="center" vertical="center"/>
    </xf>
    <xf numFmtId="3" fontId="30" fillId="40" borderId="50" xfId="0" quotePrefix="1" applyNumberFormat="1" applyFont="1" applyFill="1" applyBorder="1" applyAlignment="1">
      <alignment horizontal="center" vertical="center"/>
    </xf>
    <xf numFmtId="3" fontId="28" fillId="32" borderId="50" xfId="0" quotePrefix="1" applyNumberFormat="1" applyFont="1" applyFill="1" applyBorder="1" applyAlignment="1">
      <alignment horizontal="center" vertical="center"/>
    </xf>
    <xf numFmtId="3" fontId="30" fillId="29" borderId="4" xfId="0" applyNumberFormat="1" applyFont="1" applyFill="1" applyBorder="1"/>
    <xf numFmtId="3" fontId="30" fillId="29" borderId="28" xfId="0" quotePrefix="1" applyNumberFormat="1" applyFont="1" applyFill="1" applyBorder="1" applyAlignment="1">
      <alignment horizontal="center" vertical="center"/>
    </xf>
    <xf numFmtId="3" fontId="30" fillId="29" borderId="5" xfId="0" quotePrefix="1" applyNumberFormat="1" applyFont="1" applyFill="1" applyBorder="1" applyAlignment="1">
      <alignment horizontal="center" vertical="center"/>
    </xf>
    <xf numFmtId="3" fontId="28" fillId="29" borderId="28" xfId="0" quotePrefix="1" applyNumberFormat="1" applyFont="1" applyFill="1" applyBorder="1" applyAlignment="1">
      <alignment horizontal="center" vertical="center"/>
    </xf>
    <xf numFmtId="3" fontId="30" fillId="30" borderId="35" xfId="0" applyNumberFormat="1" applyFont="1" applyFill="1" applyBorder="1"/>
    <xf numFmtId="3" fontId="30" fillId="29" borderId="29" xfId="0" quotePrefix="1" applyNumberFormat="1" applyFont="1" applyFill="1" applyBorder="1" applyAlignment="1">
      <alignment horizontal="center" vertical="center"/>
    </xf>
    <xf numFmtId="3" fontId="30" fillId="29" borderId="51" xfId="0" quotePrefix="1" applyNumberFormat="1" applyFont="1" applyFill="1" applyBorder="1" applyAlignment="1">
      <alignment horizontal="center" vertical="center"/>
    </xf>
    <xf numFmtId="3" fontId="30" fillId="29" borderId="34" xfId="0" quotePrefix="1" applyNumberFormat="1" applyFont="1" applyFill="1" applyBorder="1" applyAlignment="1">
      <alignment horizontal="center" vertical="center"/>
    </xf>
    <xf numFmtId="3" fontId="28" fillId="30" borderId="41" xfId="0" quotePrefix="1" applyNumberFormat="1" applyFont="1" applyFill="1" applyBorder="1" applyAlignment="1">
      <alignment horizontal="center" vertical="center"/>
    </xf>
    <xf numFmtId="3" fontId="30" fillId="29" borderId="36" xfId="0" applyNumberFormat="1" applyFont="1" applyFill="1" applyBorder="1"/>
    <xf numFmtId="3" fontId="30" fillId="29" borderId="8" xfId="0" quotePrefix="1" applyNumberFormat="1" applyFont="1" applyFill="1" applyBorder="1" applyAlignment="1">
      <alignment horizontal="center" vertical="center"/>
    </xf>
    <xf numFmtId="3" fontId="30" fillId="29" borderId="7" xfId="0" quotePrefix="1" applyNumberFormat="1" applyFont="1" applyFill="1" applyBorder="1" applyAlignment="1">
      <alignment horizontal="center" vertical="center"/>
    </xf>
    <xf numFmtId="3" fontId="30" fillId="29" borderId="55" xfId="0" quotePrefix="1" applyNumberFormat="1" applyFont="1" applyFill="1" applyBorder="1" applyAlignment="1">
      <alignment horizontal="center" vertical="center"/>
    </xf>
    <xf numFmtId="3" fontId="28" fillId="29" borderId="42" xfId="0" quotePrefix="1" applyNumberFormat="1" applyFont="1" applyFill="1" applyBorder="1" applyAlignment="1">
      <alignment horizontal="center" vertical="center"/>
    </xf>
    <xf numFmtId="3" fontId="30" fillId="31" borderId="44" xfId="0" applyNumberFormat="1" applyFont="1" applyFill="1" applyBorder="1"/>
    <xf numFmtId="3" fontId="30" fillId="41" borderId="28" xfId="0" quotePrefix="1" applyNumberFormat="1" applyFont="1" applyFill="1" applyBorder="1" applyAlignment="1">
      <alignment horizontal="center" vertical="center"/>
    </xf>
    <xf numFmtId="3" fontId="30" fillId="41" borderId="3" xfId="0" quotePrefix="1" applyNumberFormat="1" applyFont="1" applyFill="1" applyBorder="1" applyAlignment="1">
      <alignment horizontal="center" vertical="center"/>
    </xf>
    <xf numFmtId="3" fontId="28" fillId="41" borderId="3" xfId="0" quotePrefix="1" applyNumberFormat="1" applyFont="1" applyFill="1" applyBorder="1" applyAlignment="1">
      <alignment horizontal="center" vertical="center"/>
    </xf>
    <xf numFmtId="3" fontId="30" fillId="45" borderId="35" xfId="0" applyNumberFormat="1" applyFont="1" applyFill="1" applyBorder="1"/>
    <xf numFmtId="3" fontId="30" fillId="45" borderId="41" xfId="0" applyNumberFormat="1" applyFont="1" applyFill="1" applyBorder="1" applyAlignment="1">
      <alignment horizontal="center" vertical="center"/>
    </xf>
    <xf numFmtId="3" fontId="30" fillId="44" borderId="41" xfId="0" quotePrefix="1" applyNumberFormat="1" applyFont="1" applyFill="1" applyBorder="1" applyAlignment="1">
      <alignment horizontal="center" vertical="center"/>
    </xf>
    <xf numFmtId="3" fontId="30" fillId="44" borderId="39" xfId="0" quotePrefix="1" applyNumberFormat="1" applyFont="1" applyFill="1" applyBorder="1" applyAlignment="1">
      <alignment horizontal="center" vertical="center"/>
    </xf>
    <xf numFmtId="3" fontId="28" fillId="45" borderId="39" xfId="0" applyNumberFormat="1" applyFont="1" applyFill="1" applyBorder="1" applyAlignment="1">
      <alignment horizontal="center" vertical="center"/>
    </xf>
    <xf numFmtId="3" fontId="30" fillId="44" borderId="35" xfId="0" applyNumberFormat="1" applyFont="1" applyFill="1" applyBorder="1"/>
    <xf numFmtId="3" fontId="30" fillId="44" borderId="41" xfId="0" applyNumberFormat="1" applyFont="1" applyFill="1" applyBorder="1" applyAlignment="1">
      <alignment horizontal="center" vertical="center"/>
    </xf>
    <xf numFmtId="3" fontId="28" fillId="44" borderId="39" xfId="0" applyNumberFormat="1" applyFont="1" applyFill="1" applyBorder="1" applyAlignment="1">
      <alignment horizontal="center" vertical="center"/>
    </xf>
    <xf numFmtId="3" fontId="30" fillId="31" borderId="36" xfId="0" applyNumberFormat="1" applyFont="1" applyFill="1" applyBorder="1"/>
    <xf numFmtId="3" fontId="30" fillId="41" borderId="42" xfId="0" quotePrefix="1" applyNumberFormat="1" applyFont="1" applyFill="1" applyBorder="1" applyAlignment="1">
      <alignment horizontal="center" vertical="center"/>
    </xf>
    <xf numFmtId="3" fontId="30" fillId="42" borderId="42" xfId="0" applyNumberFormat="1" applyFont="1" applyFill="1" applyBorder="1" applyAlignment="1">
      <alignment horizontal="center" vertical="center"/>
    </xf>
    <xf numFmtId="3" fontId="30" fillId="42" borderId="38" xfId="0" applyNumberFormat="1" applyFont="1" applyFill="1" applyBorder="1" applyAlignment="1">
      <alignment horizontal="center" vertical="center"/>
    </xf>
    <xf numFmtId="3" fontId="30" fillId="41" borderId="40" xfId="0" quotePrefix="1" applyNumberFormat="1" applyFont="1" applyFill="1" applyBorder="1" applyAlignment="1">
      <alignment horizontal="center" vertical="center"/>
    </xf>
    <xf numFmtId="3" fontId="28" fillId="42" borderId="40" xfId="0" applyNumberFormat="1" applyFont="1" applyFill="1" applyBorder="1" applyAlignment="1">
      <alignment horizontal="center" vertical="center"/>
    </xf>
    <xf numFmtId="0" fontId="28" fillId="23" borderId="74" xfId="0" applyFont="1" applyFill="1" applyBorder="1" applyAlignment="1">
      <alignment horizontal="center" vertical="center"/>
    </xf>
    <xf numFmtId="0" fontId="30" fillId="23" borderId="74" xfId="0" applyFont="1" applyFill="1" applyBorder="1" applyAlignment="1">
      <alignment horizontal="center" vertical="center"/>
    </xf>
    <xf numFmtId="0" fontId="31" fillId="25" borderId="2" xfId="0" applyFont="1" applyFill="1" applyBorder="1" applyAlignment="1">
      <alignment horizontal="center" vertical="center"/>
    </xf>
    <xf numFmtId="0" fontId="31" fillId="25" borderId="9" xfId="0" applyFont="1" applyFill="1" applyBorder="1" applyAlignment="1">
      <alignment horizontal="center" vertical="center"/>
    </xf>
    <xf numFmtId="0" fontId="31" fillId="25" borderId="6" xfId="0" applyFont="1" applyFill="1" applyBorder="1" applyAlignment="1">
      <alignment horizontal="center" vertical="center"/>
    </xf>
    <xf numFmtId="0" fontId="31" fillId="39" borderId="2" xfId="0" applyFont="1" applyFill="1" applyBorder="1" applyAlignment="1">
      <alignment horizontal="center" vertical="center" wrapText="1"/>
    </xf>
    <xf numFmtId="0" fontId="31" fillId="39" borderId="9" xfId="0" applyFont="1" applyFill="1" applyBorder="1" applyAlignment="1">
      <alignment horizontal="center" vertical="center" wrapText="1"/>
    </xf>
    <xf numFmtId="0" fontId="31" fillId="39" borderId="6" xfId="0" applyFont="1" applyFill="1" applyBorder="1" applyAlignment="1">
      <alignment horizontal="center" vertical="center" wrapText="1"/>
    </xf>
    <xf numFmtId="0" fontId="31" fillId="28" borderId="2" xfId="3" applyNumberFormat="1" applyFont="1" applyFill="1" applyBorder="1" applyAlignment="1">
      <alignment horizontal="center" vertical="center"/>
    </xf>
    <xf numFmtId="0" fontId="31" fillId="28" borderId="9" xfId="3" applyNumberFormat="1" applyFont="1" applyFill="1" applyBorder="1" applyAlignment="1">
      <alignment horizontal="center" vertical="center"/>
    </xf>
    <xf numFmtId="0" fontId="31" fillId="28" borderId="6" xfId="3" applyNumberFormat="1" applyFont="1" applyFill="1" applyBorder="1" applyAlignment="1">
      <alignment horizontal="center" vertical="center"/>
    </xf>
    <xf numFmtId="0" fontId="31" fillId="43" borderId="2" xfId="0" applyFont="1" applyFill="1" applyBorder="1" applyAlignment="1">
      <alignment horizontal="center" vertical="center"/>
    </xf>
    <xf numFmtId="0" fontId="31" fillId="43" borderId="9" xfId="0" applyFont="1" applyFill="1" applyBorder="1" applyAlignment="1">
      <alignment horizontal="center" vertical="center"/>
    </xf>
    <xf numFmtId="0" fontId="31" fillId="43" borderId="6" xfId="0" applyFont="1" applyFill="1" applyBorder="1" applyAlignment="1">
      <alignment horizontal="center" vertical="center"/>
    </xf>
    <xf numFmtId="0" fontId="34" fillId="2" borderId="45" xfId="0" applyFont="1" applyFill="1" applyBorder="1" applyAlignment="1">
      <alignment horizontal="center"/>
    </xf>
    <xf numFmtId="0" fontId="34" fillId="2" borderId="46" xfId="0" applyFont="1" applyFill="1" applyBorder="1" applyAlignment="1">
      <alignment horizontal="center"/>
    </xf>
    <xf numFmtId="0" fontId="34" fillId="2" borderId="43" xfId="0" applyFont="1" applyFill="1" applyBorder="1" applyAlignment="1">
      <alignment horizontal="center"/>
    </xf>
    <xf numFmtId="0" fontId="54" fillId="53" borderId="60" xfId="0" applyFont="1" applyFill="1" applyBorder="1" applyAlignment="1">
      <alignment horizontal="center" vertical="center"/>
    </xf>
    <xf numFmtId="0" fontId="54" fillId="53" borderId="59" xfId="0" applyFont="1" applyFill="1" applyBorder="1" applyAlignment="1">
      <alignment horizontal="center" vertical="center"/>
    </xf>
    <xf numFmtId="0" fontId="54" fillId="53" borderId="58" xfId="0" applyFont="1" applyFill="1" applyBorder="1" applyAlignment="1">
      <alignment horizontal="center" vertical="center"/>
    </xf>
    <xf numFmtId="0" fontId="34" fillId="52" borderId="66" xfId="0" applyFont="1" applyFill="1" applyBorder="1" applyAlignment="1">
      <alignment horizontal="center" vertical="center"/>
    </xf>
    <xf numFmtId="0" fontId="34" fillId="52" borderId="61" xfId="0" applyFont="1" applyFill="1" applyBorder="1" applyAlignment="1">
      <alignment horizontal="center" vertical="center"/>
    </xf>
    <xf numFmtId="0" fontId="34" fillId="52" borderId="67" xfId="0" applyFont="1" applyFill="1" applyBorder="1" applyAlignment="1">
      <alignment horizontal="center" vertical="center"/>
    </xf>
    <xf numFmtId="0" fontId="48" fillId="46" borderId="45" xfId="0" applyFont="1" applyFill="1" applyBorder="1" applyAlignment="1">
      <alignment horizontal="center"/>
    </xf>
    <xf numFmtId="0" fontId="48" fillId="46" borderId="46" xfId="0" applyFont="1" applyFill="1" applyBorder="1" applyAlignment="1">
      <alignment horizontal="center"/>
    </xf>
    <xf numFmtId="0" fontId="48" fillId="46" borderId="43" xfId="0" applyFont="1" applyFill="1" applyBorder="1" applyAlignment="1">
      <alignment horizontal="center"/>
    </xf>
    <xf numFmtId="0" fontId="34" fillId="49" borderId="60" xfId="0" applyFont="1" applyFill="1" applyBorder="1" applyAlignment="1">
      <alignment horizontal="center" vertical="center" wrapText="1"/>
    </xf>
    <xf numFmtId="0" fontId="34" fillId="49" borderId="59" xfId="0" applyFont="1" applyFill="1" applyBorder="1" applyAlignment="1">
      <alignment horizontal="center" vertical="center" wrapText="1"/>
    </xf>
    <xf numFmtId="0" fontId="34" fillId="49" borderId="58" xfId="0" applyFont="1" applyFill="1" applyBorder="1" applyAlignment="1">
      <alignment horizontal="center" vertical="center" wrapText="1"/>
    </xf>
    <xf numFmtId="0" fontId="34" fillId="48" borderId="66" xfId="0" applyFont="1" applyFill="1" applyBorder="1" applyAlignment="1">
      <alignment horizontal="center" vertical="center"/>
    </xf>
    <xf numFmtId="0" fontId="34" fillId="48" borderId="61" xfId="0" applyFont="1" applyFill="1" applyBorder="1" applyAlignment="1">
      <alignment horizontal="center" vertical="center"/>
    </xf>
    <xf numFmtId="0" fontId="34" fillId="48" borderId="67" xfId="0" applyFont="1" applyFill="1" applyBorder="1" applyAlignment="1">
      <alignment horizontal="center" vertical="center"/>
    </xf>
    <xf numFmtId="0" fontId="34" fillId="50" borderId="66" xfId="0" applyFont="1" applyFill="1" applyBorder="1" applyAlignment="1">
      <alignment horizontal="center" vertical="center" wrapText="1"/>
    </xf>
    <xf numFmtId="0" fontId="34" fillId="50" borderId="61" xfId="0" applyFont="1" applyFill="1" applyBorder="1" applyAlignment="1">
      <alignment horizontal="center" vertical="center" wrapText="1"/>
    </xf>
    <xf numFmtId="0" fontId="50" fillId="51" borderId="66" xfId="0" applyFont="1" applyFill="1" applyBorder="1" applyAlignment="1">
      <alignment horizontal="center" vertical="center" wrapText="1"/>
    </xf>
    <xf numFmtId="0" fontId="50" fillId="51" borderId="61" xfId="0" applyFont="1" applyFill="1" applyBorder="1" applyAlignment="1">
      <alignment horizontal="center" vertical="center" wrapText="1"/>
    </xf>
    <xf numFmtId="0" fontId="50" fillId="51" borderId="67" xfId="0" applyFont="1" applyFill="1" applyBorder="1" applyAlignment="1">
      <alignment horizontal="center" vertical="center" wrapText="1"/>
    </xf>
    <xf numFmtId="0" fontId="34" fillId="47" borderId="66" xfId="0" applyFont="1" applyFill="1" applyBorder="1" applyAlignment="1">
      <alignment horizontal="center" vertical="center"/>
    </xf>
    <xf numFmtId="0" fontId="34" fillId="47" borderId="61" xfId="0" applyFont="1" applyFill="1" applyBorder="1" applyAlignment="1">
      <alignment horizontal="center" vertical="center"/>
    </xf>
    <xf numFmtId="0" fontId="34" fillId="47" borderId="67" xfId="0" applyFont="1" applyFill="1" applyBorder="1" applyAlignment="1">
      <alignment horizontal="center" vertical="center"/>
    </xf>
    <xf numFmtId="17" fontId="38" fillId="33" borderId="0" xfId="0" applyNumberFormat="1" applyFont="1" applyFill="1" applyAlignment="1">
      <alignment horizontal="center" vertical="center"/>
    </xf>
  </cellXfs>
  <cellStyles count="80">
    <cellStyle name="20 % - Accent1" xfId="4"/>
    <cellStyle name="20 % - Accent2" xfId="5"/>
    <cellStyle name="20 % - Accent3" xfId="6"/>
    <cellStyle name="20 % - Accent4" xfId="7"/>
    <cellStyle name="20 % - Accent5" xfId="8"/>
    <cellStyle name="20 % - Accent6" xfId="9"/>
    <cellStyle name="40 % - Accent1" xfId="10"/>
    <cellStyle name="40 % - Accent2" xfId="11"/>
    <cellStyle name="40 % - Accent3" xfId="12"/>
    <cellStyle name="40 % - Accent4" xfId="13"/>
    <cellStyle name="40 % - Accent5" xfId="14"/>
    <cellStyle name="40 % - Accent6" xfId="15"/>
    <cellStyle name="60 % - Accent1" xfId="16"/>
    <cellStyle name="60 % - Accent2" xfId="17"/>
    <cellStyle name="60 % - Accent3" xfId="18"/>
    <cellStyle name="60 % - Accent4" xfId="19"/>
    <cellStyle name="60 % - Accent5" xfId="20"/>
    <cellStyle name="60 % - Accent6" xfId="21"/>
    <cellStyle name="Avertissement" xfId="22"/>
    <cellStyle name="Calcul" xfId="23"/>
    <cellStyle name="Cellule liée" xfId="24"/>
    <cellStyle name="Commentaire" xfId="25"/>
    <cellStyle name="Entrée" xfId="26"/>
    <cellStyle name="Insatisfaisant" xfId="27"/>
    <cellStyle name="Lien hypertexte" xfId="1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 visité" xfId="2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Milliers 2" xfId="28"/>
    <cellStyle name="Neutre" xfId="29"/>
    <cellStyle name="Normal" xfId="0" builtinId="0"/>
    <cellStyle name="Normal 2" xfId="3"/>
    <cellStyle name="Normal 3" xfId="30"/>
    <cellStyle name="Normal 4" xfId="78"/>
    <cellStyle name="Normal 4 2" xfId="79"/>
    <cellStyle name="Satisfaisant" xfId="31"/>
    <cellStyle name="Sortie" xfId="32"/>
    <cellStyle name="Texte explicatif" xfId="33"/>
    <cellStyle name="Titre" xfId="34"/>
    <cellStyle name="Titre 1" xfId="35"/>
    <cellStyle name="Titre 2" xfId="36"/>
    <cellStyle name="Titre 3" xfId="37"/>
    <cellStyle name="Titre 4" xfId="38"/>
    <cellStyle name="Vérification" xfId="39"/>
  </cellStyles>
  <dxfs count="25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/>
        <vertical/>
        <horizontal/>
      </border>
    </dxf>
    <dxf>
      <border outline="0">
        <left style="medium">
          <color auto="1"/>
        </left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/>
        <vertical/>
        <horizontal/>
      </border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/>
        <vertical/>
        <horizontal/>
      </border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/>
        <vertical/>
        <horizontal/>
      </border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/>
        <vertical/>
        <horizontal/>
      </border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/>
        <vertical/>
        <horizontal/>
      </border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/>
        <vertical/>
        <horizontal/>
      </border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/>
        <vertical/>
        <horizontal/>
      </border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/>
        <vertical/>
        <horizontal/>
      </border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/>
        <vertical/>
        <horizontal/>
      </border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alibri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/>
        <vertical/>
        <horizontal/>
      </border>
    </dxf>
    <dxf>
      <border outline="0">
        <left style="medium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 style="medium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 style="medium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 style="medium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 style="medium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 style="medium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 style="medium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indexed="64"/>
        </left>
        <right style="medium">
          <color auto="1"/>
        </right>
        <top style="thin">
          <color auto="1"/>
        </top>
        <bottom style="thin">
          <color auto="1"/>
        </bottom>
        <vertical style="medium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/>
        <vertical/>
        <horizontal/>
      </border>
    </dxf>
    <dxf>
      <border outline="0"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 tint="4.9989318521683403E-2"/>
        <name val="Calibri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medium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theme="1" tint="0.34998626667073579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medium">
          <color auto="1"/>
        </top>
        <bottom/>
        <vertical/>
        <horizontal/>
      </border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auto="1"/>
        </bottom>
      </border>
    </dxf>
  </dxfs>
  <tableStyles count="0" defaultTableStyle="TableStyleMedium9" defaultPivotStyle="PivotStyleMedium4"/>
  <colors>
    <mruColors>
      <color rgb="FF3EA9C2"/>
      <color rgb="FFFF5353"/>
      <color rgb="FFFF0000"/>
      <color rgb="FF00CC00"/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worksheet" Target="worksheets/sheet20.xml"/><Relationship Id="rId21" Type="http://schemas.openxmlformats.org/officeDocument/2006/relationships/externalLink" Target="externalLinks/externalLink1.xml"/><Relationship Id="rId22" Type="http://schemas.openxmlformats.org/officeDocument/2006/relationships/theme" Target="theme/theme1.xml"/><Relationship Id="rId23" Type="http://schemas.openxmlformats.org/officeDocument/2006/relationships/connections" Target="connections.xml"/><Relationship Id="rId24" Type="http://schemas.openxmlformats.org/officeDocument/2006/relationships/styles" Target="styles.xml"/><Relationship Id="rId25" Type="http://schemas.openxmlformats.org/officeDocument/2006/relationships/sharedStrings" Target="sharedStrings.xml"/><Relationship Id="rId26" Type="http://schemas.openxmlformats.org/officeDocument/2006/relationships/calcChain" Target="calcChain.xml"/><Relationship Id="rId27" Type="http://schemas.openxmlformats.org/officeDocument/2006/relationships/powerPivotData" Target="model/item.data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Stockpile mapping July 2016 Per country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'Summary Pacific'!$B$4</c:f>
              <c:strCache>
                <c:ptCount val="1"/>
                <c:pt idx="0">
                  <c:v>Tarpaulins Standard  (6x4 meter - non branded)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Pacific'!$C$4:$Q$4</c:f>
              <c:numCache>
                <c:formatCode>#,##0</c:formatCode>
                <c:ptCount val="15"/>
                <c:pt idx="0">
                  <c:v>4701.0</c:v>
                </c:pt>
                <c:pt idx="1">
                  <c:v>6199.0</c:v>
                </c:pt>
                <c:pt idx="2">
                  <c:v>285.0</c:v>
                </c:pt>
                <c:pt idx="3">
                  <c:v>1895.0</c:v>
                </c:pt>
                <c:pt idx="4">
                  <c:v>103.0</c:v>
                </c:pt>
                <c:pt idx="5">
                  <c:v>993.0</c:v>
                </c:pt>
                <c:pt idx="6">
                  <c:v>6100.0</c:v>
                </c:pt>
                <c:pt idx="7">
                  <c:v>2135.0</c:v>
                </c:pt>
                <c:pt idx="8">
                  <c:v>73.0</c:v>
                </c:pt>
                <c:pt idx="9">
                  <c:v>1777.0</c:v>
                </c:pt>
                <c:pt idx="10">
                  <c:v>2553.0</c:v>
                </c:pt>
                <c:pt idx="11">
                  <c:v>31.0</c:v>
                </c:pt>
                <c:pt idx="12">
                  <c:v>222.0</c:v>
                </c:pt>
                <c:pt idx="13">
                  <c:v>300.0</c:v>
                </c:pt>
                <c:pt idx="14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'Summary Pacific'!$B$5</c:f>
              <c:strCache>
                <c:ptCount val="1"/>
                <c:pt idx="0">
                  <c:v>Tarpaulins- other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Pacific'!$C$5:$Q$5</c:f>
              <c:numCache>
                <c:formatCode>#,##0</c:formatCode>
                <c:ptCount val="15"/>
                <c:pt idx="0">
                  <c:v>22126.0</c:v>
                </c:pt>
                <c:pt idx="1">
                  <c:v>0.0</c:v>
                </c:pt>
                <c:pt idx="2">
                  <c:v>0.0</c:v>
                </c:pt>
                <c:pt idx="3">
                  <c:v>920.0</c:v>
                </c:pt>
                <c:pt idx="4">
                  <c:v>395.0</c:v>
                </c:pt>
                <c:pt idx="5">
                  <c:v>4124.0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2853.0</c:v>
                </c:pt>
                <c:pt idx="11">
                  <c:v>0.0</c:v>
                </c:pt>
                <c:pt idx="12">
                  <c:v>0.0</c:v>
                </c:pt>
                <c:pt idx="13">
                  <c:v>24.0</c:v>
                </c:pt>
                <c:pt idx="14">
                  <c:v>75.0</c:v>
                </c:pt>
              </c:numCache>
            </c:numRef>
          </c:val>
        </c:ser>
        <c:ser>
          <c:idx val="2"/>
          <c:order val="2"/>
          <c:tx>
            <c:strRef>
              <c:f>'Summary Pacific'!$B$6</c:f>
              <c:strCache>
                <c:ptCount val="1"/>
                <c:pt idx="0">
                  <c:v>Plastic sheeting rolls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Pacific'!$C$6:$Q$6</c:f>
              <c:numCache>
                <c:formatCode>#,##0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2.0</c:v>
                </c:pt>
                <c:pt idx="4">
                  <c:v>0.0</c:v>
                </c:pt>
                <c:pt idx="5">
                  <c:v>0.0</c:v>
                </c:pt>
                <c:pt idx="6">
                  <c:v>6.0</c:v>
                </c:pt>
                <c:pt idx="7">
                  <c:v>6.0</c:v>
                </c:pt>
                <c:pt idx="8">
                  <c:v>0.0</c:v>
                </c:pt>
                <c:pt idx="9">
                  <c:v>0.0</c:v>
                </c:pt>
                <c:pt idx="10">
                  <c:v>394.0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'Summary Pacific'!$B$7</c:f>
              <c:strCache>
                <c:ptCount val="1"/>
                <c:pt idx="0">
                  <c:v>Mosquito Nets Standards (To be defined)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Pacific'!$C$7:$Q$7</c:f>
              <c:numCache>
                <c:formatCode>#,##0</c:formatCode>
                <c:ptCount val="15"/>
                <c:pt idx="0">
                  <c:v>21048.0</c:v>
                </c:pt>
                <c:pt idx="1">
                  <c:v>2000.0</c:v>
                </c:pt>
                <c:pt idx="2">
                  <c:v>480.0</c:v>
                </c:pt>
                <c:pt idx="3">
                  <c:v>1806.0</c:v>
                </c:pt>
                <c:pt idx="4">
                  <c:v>1200.0</c:v>
                </c:pt>
                <c:pt idx="5">
                  <c:v>2262.0</c:v>
                </c:pt>
                <c:pt idx="6">
                  <c:v>750.0</c:v>
                </c:pt>
                <c:pt idx="7">
                  <c:v>1549.0</c:v>
                </c:pt>
                <c:pt idx="8">
                  <c:v>714.0</c:v>
                </c:pt>
                <c:pt idx="9">
                  <c:v>80.0</c:v>
                </c:pt>
                <c:pt idx="10">
                  <c:v>2370.0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'Summary Pacific'!$B$8</c:f>
              <c:strCache>
                <c:ptCount val="1"/>
                <c:pt idx="0">
                  <c:v>Mosquito Nets - other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Pacific'!$C$8:$Q$8</c:f>
              <c:numCache>
                <c:formatCode>#,##0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406.0</c:v>
                </c:pt>
                <c:pt idx="4">
                  <c:v>4000.0</c:v>
                </c:pt>
                <c:pt idx="5">
                  <c:v>7026.0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1510.0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</c:ser>
        <c:ser>
          <c:idx val="5"/>
          <c:order val="5"/>
          <c:tx>
            <c:strRef>
              <c:f>'Summary Pacific'!$B$9</c:f>
              <c:strCache>
                <c:ptCount val="1"/>
                <c:pt idx="0">
                  <c:v>Blankets Standard (to be defined)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Pacific'!$C$9:$Q$9</c:f>
              <c:numCache>
                <c:formatCode>#,##0</c:formatCode>
                <c:ptCount val="15"/>
                <c:pt idx="0">
                  <c:v>51600.0</c:v>
                </c:pt>
                <c:pt idx="1">
                  <c:v>6000.0</c:v>
                </c:pt>
                <c:pt idx="2">
                  <c:v>0.0</c:v>
                </c:pt>
                <c:pt idx="3">
                  <c:v>3577.0</c:v>
                </c:pt>
                <c:pt idx="4">
                  <c:v>299.0</c:v>
                </c:pt>
                <c:pt idx="5">
                  <c:v>3252.0</c:v>
                </c:pt>
                <c:pt idx="6">
                  <c:v>10701.0</c:v>
                </c:pt>
                <c:pt idx="7">
                  <c:v>3831.0</c:v>
                </c:pt>
                <c:pt idx="8">
                  <c:v>1067.0</c:v>
                </c:pt>
                <c:pt idx="9">
                  <c:v>679.0</c:v>
                </c:pt>
                <c:pt idx="10">
                  <c:v>2084.0</c:v>
                </c:pt>
                <c:pt idx="11">
                  <c:v>267.0</c:v>
                </c:pt>
                <c:pt idx="12">
                  <c:v>414.0</c:v>
                </c:pt>
                <c:pt idx="13">
                  <c:v>500.0</c:v>
                </c:pt>
                <c:pt idx="14">
                  <c:v>0.0</c:v>
                </c:pt>
              </c:numCache>
            </c:numRef>
          </c:val>
        </c:ser>
        <c:ser>
          <c:idx val="6"/>
          <c:order val="6"/>
          <c:tx>
            <c:strRef>
              <c:f>'Summary Pacific'!$B$10</c:f>
              <c:strCache>
                <c:ptCount val="1"/>
                <c:pt idx="0">
                  <c:v>Blankets - other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Pacific'!$C$10:$Q$10</c:f>
              <c:numCache>
                <c:formatCode>#,##0</c:formatCode>
                <c:ptCount val="15"/>
                <c:pt idx="0">
                  <c:v>2572.0</c:v>
                </c:pt>
                <c:pt idx="1">
                  <c:v>0.0</c:v>
                </c:pt>
                <c:pt idx="2">
                  <c:v>294.0</c:v>
                </c:pt>
                <c:pt idx="3">
                  <c:v>410.0</c:v>
                </c:pt>
                <c:pt idx="4">
                  <c:v>0.0</c:v>
                </c:pt>
                <c:pt idx="5">
                  <c:v>0.0</c:v>
                </c:pt>
                <c:pt idx="6">
                  <c:v>335.0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2310.0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</c:ser>
        <c:ser>
          <c:idx val="7"/>
          <c:order val="7"/>
          <c:tx>
            <c:strRef>
              <c:f>'Summary Pacific'!$B$11</c:f>
              <c:strCache>
                <c:ptCount val="1"/>
                <c:pt idx="0">
                  <c:v>Chainsaw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Pacific'!$C$11:$Q$11</c:f>
              <c:numCache>
                <c:formatCode>#,##0</c:formatCode>
                <c:ptCount val="15"/>
                <c:pt idx="0">
                  <c:v>0.0</c:v>
                </c:pt>
                <c:pt idx="1">
                  <c:v>20.0</c:v>
                </c:pt>
                <c:pt idx="2">
                  <c:v>0.0</c:v>
                </c:pt>
                <c:pt idx="3">
                  <c:v>1.0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3.0</c:v>
                </c:pt>
                <c:pt idx="14">
                  <c:v>0.0</c:v>
                </c:pt>
              </c:numCache>
            </c:numRef>
          </c:val>
        </c:ser>
        <c:ser>
          <c:idx val="8"/>
          <c:order val="8"/>
          <c:tx>
            <c:strRef>
              <c:f>'Summary Pacific'!$B$12</c:f>
              <c:strCache>
                <c:ptCount val="1"/>
                <c:pt idx="0">
                  <c:v>Shelter Tool Kit Standards (IFRC type)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Pacific'!$C$12:$Q$12</c:f>
              <c:numCache>
                <c:formatCode>#,##0</c:formatCode>
                <c:ptCount val="15"/>
                <c:pt idx="0">
                  <c:v>11000.0</c:v>
                </c:pt>
                <c:pt idx="1">
                  <c:v>505.0</c:v>
                </c:pt>
                <c:pt idx="2">
                  <c:v>170.0</c:v>
                </c:pt>
                <c:pt idx="3">
                  <c:v>1275.0</c:v>
                </c:pt>
                <c:pt idx="4">
                  <c:v>964.0</c:v>
                </c:pt>
                <c:pt idx="5">
                  <c:v>1187.0</c:v>
                </c:pt>
                <c:pt idx="6">
                  <c:v>434.0</c:v>
                </c:pt>
                <c:pt idx="7">
                  <c:v>851.0</c:v>
                </c:pt>
                <c:pt idx="8">
                  <c:v>304.0</c:v>
                </c:pt>
                <c:pt idx="9">
                  <c:v>326.0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50.0</c:v>
                </c:pt>
                <c:pt idx="14">
                  <c:v>0.0</c:v>
                </c:pt>
              </c:numCache>
            </c:numRef>
          </c:val>
        </c:ser>
        <c:ser>
          <c:idx val="9"/>
          <c:order val="9"/>
          <c:tx>
            <c:strRef>
              <c:f>'Summary Pacific'!$B$13</c:f>
              <c:strCache>
                <c:ptCount val="1"/>
                <c:pt idx="0">
                  <c:v>Shelter Kits -other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Pacific'!$C$13:$Q$13</c:f>
              <c:numCache>
                <c:formatCode>#,##0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339.0</c:v>
                </c:pt>
                <c:pt idx="4">
                  <c:v>482.0</c:v>
                </c:pt>
                <c:pt idx="5">
                  <c:v>0.0</c:v>
                </c:pt>
                <c:pt idx="6">
                  <c:v>258.0</c:v>
                </c:pt>
                <c:pt idx="7">
                  <c:v>260.0</c:v>
                </c:pt>
                <c:pt idx="8">
                  <c:v>0.0</c:v>
                </c:pt>
                <c:pt idx="9">
                  <c:v>556.0</c:v>
                </c:pt>
                <c:pt idx="10">
                  <c:v>68.0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</c:ser>
        <c:ser>
          <c:idx val="10"/>
          <c:order val="10"/>
          <c:tx>
            <c:strRef>
              <c:f>'Summary Pacific'!$B$14</c:f>
              <c:strCache>
                <c:ptCount val="1"/>
                <c:pt idx="0">
                  <c:v>Lamp/Torch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Pacific'!$C$14:$Q$14</c:f>
              <c:numCache>
                <c:formatCode>#,##0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9.0</c:v>
                </c:pt>
                <c:pt idx="4">
                  <c:v>20.0</c:v>
                </c:pt>
                <c:pt idx="5">
                  <c:v>0.0</c:v>
                </c:pt>
                <c:pt idx="6">
                  <c:v>0.0</c:v>
                </c:pt>
                <c:pt idx="7">
                  <c:v>1126.0</c:v>
                </c:pt>
                <c:pt idx="8">
                  <c:v>0.0</c:v>
                </c:pt>
                <c:pt idx="9">
                  <c:v>0.0</c:v>
                </c:pt>
                <c:pt idx="10">
                  <c:v>400.0</c:v>
                </c:pt>
                <c:pt idx="11">
                  <c:v>0.0</c:v>
                </c:pt>
                <c:pt idx="12">
                  <c:v>0.0</c:v>
                </c:pt>
                <c:pt idx="13">
                  <c:v>150.0</c:v>
                </c:pt>
                <c:pt idx="14">
                  <c:v>0.0</c:v>
                </c:pt>
              </c:numCache>
            </c:numRef>
          </c:val>
        </c:ser>
        <c:ser>
          <c:idx val="11"/>
          <c:order val="11"/>
          <c:tx>
            <c:strRef>
              <c:f>'Summary Pacific'!$B$15</c:f>
              <c:strCache>
                <c:ptCount val="1"/>
                <c:pt idx="0">
                  <c:v>Solar Lanterns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Pacific'!$C$15:$Q$15</c:f>
              <c:numCache>
                <c:formatCode>#,##0</c:formatCode>
                <c:ptCount val="15"/>
                <c:pt idx="0">
                  <c:v>2964.0</c:v>
                </c:pt>
                <c:pt idx="1">
                  <c:v>0.0</c:v>
                </c:pt>
                <c:pt idx="2">
                  <c:v>0.0</c:v>
                </c:pt>
                <c:pt idx="3">
                  <c:v>575.0</c:v>
                </c:pt>
                <c:pt idx="4">
                  <c:v>50.0</c:v>
                </c:pt>
                <c:pt idx="5">
                  <c:v>457.0</c:v>
                </c:pt>
                <c:pt idx="6">
                  <c:v>3206.0</c:v>
                </c:pt>
                <c:pt idx="7">
                  <c:v>0.0</c:v>
                </c:pt>
                <c:pt idx="8">
                  <c:v>277.0</c:v>
                </c:pt>
                <c:pt idx="9">
                  <c:v>119.0</c:v>
                </c:pt>
                <c:pt idx="10">
                  <c:v>0.0</c:v>
                </c:pt>
                <c:pt idx="11">
                  <c:v>50.0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</c:ser>
        <c:ser>
          <c:idx val="12"/>
          <c:order val="12"/>
          <c:tx>
            <c:strRef>
              <c:f>'Summary Pacific'!$B$16</c:f>
              <c:strCache>
                <c:ptCount val="1"/>
                <c:pt idx="0">
                  <c:v>Ropes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Pacific'!$C$16:$Q$16</c:f>
              <c:numCache>
                <c:formatCode>#,##0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838.0</c:v>
                </c:pt>
                <c:pt idx="4">
                  <c:v>0.0</c:v>
                </c:pt>
                <c:pt idx="5">
                  <c:v>200.0</c:v>
                </c:pt>
                <c:pt idx="6">
                  <c:v>100.0</c:v>
                </c:pt>
                <c:pt idx="7">
                  <c:v>13.0</c:v>
                </c:pt>
                <c:pt idx="8">
                  <c:v>0.0</c:v>
                </c:pt>
                <c:pt idx="9">
                  <c:v>0.0</c:v>
                </c:pt>
                <c:pt idx="10">
                  <c:v>218.0</c:v>
                </c:pt>
                <c:pt idx="11">
                  <c:v>400.0</c:v>
                </c:pt>
                <c:pt idx="12">
                  <c:v>46.0</c:v>
                </c:pt>
                <c:pt idx="13">
                  <c:v>0.0</c:v>
                </c:pt>
                <c:pt idx="14">
                  <c:v>750.0</c:v>
                </c:pt>
              </c:numCache>
            </c:numRef>
          </c:val>
        </c:ser>
        <c:ser>
          <c:idx val="13"/>
          <c:order val="13"/>
          <c:tx>
            <c:strRef>
              <c:f>'Summary Pacific'!$B$17</c:f>
              <c:strCache>
                <c:ptCount val="1"/>
                <c:pt idx="0">
                  <c:v>Kitchen sets - Standard (IFRC -Type A)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Pacific'!$C$17:$Q$17</c:f>
              <c:numCache>
                <c:formatCode>#,##0</c:formatCode>
                <c:ptCount val="15"/>
                <c:pt idx="0">
                  <c:v>2780.0</c:v>
                </c:pt>
                <c:pt idx="1">
                  <c:v>1040.0</c:v>
                </c:pt>
                <c:pt idx="2">
                  <c:v>151.0</c:v>
                </c:pt>
                <c:pt idx="3">
                  <c:v>1037.0</c:v>
                </c:pt>
                <c:pt idx="4">
                  <c:v>106.0</c:v>
                </c:pt>
                <c:pt idx="5">
                  <c:v>386.0</c:v>
                </c:pt>
                <c:pt idx="6">
                  <c:v>2921.0</c:v>
                </c:pt>
                <c:pt idx="7">
                  <c:v>3025.0</c:v>
                </c:pt>
                <c:pt idx="8">
                  <c:v>313.0</c:v>
                </c:pt>
                <c:pt idx="9">
                  <c:v>269.0</c:v>
                </c:pt>
                <c:pt idx="10">
                  <c:v>331.0</c:v>
                </c:pt>
                <c:pt idx="11">
                  <c:v>0.0</c:v>
                </c:pt>
                <c:pt idx="12">
                  <c:v>0.0</c:v>
                </c:pt>
                <c:pt idx="13">
                  <c:v>100.0</c:v>
                </c:pt>
                <c:pt idx="14">
                  <c:v>0.0</c:v>
                </c:pt>
              </c:numCache>
            </c:numRef>
          </c:val>
        </c:ser>
        <c:ser>
          <c:idx val="14"/>
          <c:order val="14"/>
          <c:tx>
            <c:strRef>
              <c:f>'Summary Pacific'!$B$18</c:f>
              <c:strCache>
                <c:ptCount val="1"/>
                <c:pt idx="0">
                  <c:v>Kitchen sets - other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 w="25400"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Pacific'!$C$18:$Q$18</c:f>
              <c:numCache>
                <c:formatCode>#,##0</c:formatCode>
                <c:ptCount val="15"/>
                <c:pt idx="0">
                  <c:v>10340.0</c:v>
                </c:pt>
                <c:pt idx="1">
                  <c:v>0.0</c:v>
                </c:pt>
                <c:pt idx="2">
                  <c:v>0.0</c:v>
                </c:pt>
                <c:pt idx="3">
                  <c:v>5.0</c:v>
                </c:pt>
                <c:pt idx="4">
                  <c:v>0.0</c:v>
                </c:pt>
                <c:pt idx="5">
                  <c:v>1801.0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2958.0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</c:ser>
        <c:ser>
          <c:idx val="15"/>
          <c:order val="15"/>
          <c:tx>
            <c:strRef>
              <c:f>'Summary Pacific'!$B$19</c:f>
              <c:strCache>
                <c:ptCount val="1"/>
                <c:pt idx="0">
                  <c:v>Tent - standard 16m2 (To be defined)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Pacific'!$C$19:$Q$19</c:f>
              <c:numCache>
                <c:formatCode>#,##0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3.0</c:v>
                </c:pt>
                <c:pt idx="3">
                  <c:v>0.0</c:v>
                </c:pt>
                <c:pt idx="4">
                  <c:v>84.0</c:v>
                </c:pt>
                <c:pt idx="5">
                  <c:v>0.0</c:v>
                </c:pt>
                <c:pt idx="6">
                  <c:v>105.0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</c:ser>
        <c:ser>
          <c:idx val="16"/>
          <c:order val="16"/>
          <c:tx>
            <c:strRef>
              <c:f>'Summary Pacific'!$B$20</c:f>
              <c:strCache>
                <c:ptCount val="1"/>
                <c:pt idx="0">
                  <c:v>Tents - other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Pacific'!$C$20:$Q$20</c:f>
              <c:numCache>
                <c:formatCode>#,##0</c:formatCode>
                <c:ptCount val="15"/>
                <c:pt idx="0">
                  <c:v>278.0</c:v>
                </c:pt>
                <c:pt idx="1">
                  <c:v>0.0</c:v>
                </c:pt>
                <c:pt idx="2">
                  <c:v>0.0</c:v>
                </c:pt>
                <c:pt idx="3">
                  <c:v>18.0</c:v>
                </c:pt>
                <c:pt idx="4">
                  <c:v>344.0</c:v>
                </c:pt>
                <c:pt idx="5">
                  <c:v>43.0</c:v>
                </c:pt>
                <c:pt idx="6">
                  <c:v>0.0</c:v>
                </c:pt>
                <c:pt idx="7">
                  <c:v>3.0</c:v>
                </c:pt>
                <c:pt idx="8">
                  <c:v>0.0</c:v>
                </c:pt>
                <c:pt idx="9">
                  <c:v>0.0</c:v>
                </c:pt>
                <c:pt idx="10">
                  <c:v>339.0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1.0</c:v>
                </c:pt>
              </c:numCache>
            </c:numRef>
          </c:val>
        </c:ser>
        <c:ser>
          <c:idx val="17"/>
          <c:order val="17"/>
          <c:tx>
            <c:strRef>
              <c:f>'Summary Pacific'!$B$21</c:f>
              <c:strCache>
                <c:ptCount val="1"/>
                <c:pt idx="0">
                  <c:v>Storage Tents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Pacific'!$C$21:$Q$21</c:f>
              <c:numCache>
                <c:formatCode>#,##0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1.0</c:v>
                </c:pt>
                <c:pt idx="3">
                  <c:v>0.0</c:v>
                </c:pt>
                <c:pt idx="4">
                  <c:v>2.0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</c:ser>
        <c:ser>
          <c:idx val="18"/>
          <c:order val="18"/>
          <c:tx>
            <c:strRef>
              <c:f>'Summary Pacific'!$B$22</c:f>
              <c:strCache>
                <c:ptCount val="1"/>
                <c:pt idx="0">
                  <c:v>Sleeping Mats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Pacific'!$C$22:$Q$22</c:f>
              <c:numCache>
                <c:formatCode>#,##0</c:formatCode>
                <c:ptCount val="15"/>
                <c:pt idx="0">
                  <c:v>48641.0</c:v>
                </c:pt>
                <c:pt idx="1">
                  <c:v>0.0</c:v>
                </c:pt>
                <c:pt idx="2">
                  <c:v>0.0</c:v>
                </c:pt>
                <c:pt idx="3">
                  <c:v>1325.0</c:v>
                </c:pt>
                <c:pt idx="4">
                  <c:v>100.0</c:v>
                </c:pt>
                <c:pt idx="5">
                  <c:v>119.0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600.0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</c:ser>
        <c:ser>
          <c:idx val="19"/>
          <c:order val="19"/>
          <c:tx>
            <c:strRef>
              <c:f>'Summary Pacific'!$B$23</c:f>
              <c:strCache>
                <c:ptCount val="1"/>
                <c:pt idx="0">
                  <c:v>Water Bladder 5000L=&gt;10000L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Pacific'!$C$23:$Q$23</c:f>
              <c:numCache>
                <c:formatCode>#,##0</c:formatCode>
                <c:ptCount val="15"/>
                <c:pt idx="0">
                  <c:v>13.0</c:v>
                </c:pt>
                <c:pt idx="1">
                  <c:v>5.0</c:v>
                </c:pt>
                <c:pt idx="2">
                  <c:v>2.0</c:v>
                </c:pt>
                <c:pt idx="3">
                  <c:v>0.0</c:v>
                </c:pt>
                <c:pt idx="4">
                  <c:v>9.0</c:v>
                </c:pt>
                <c:pt idx="5">
                  <c:v>6.0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10.0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</c:ser>
        <c:ser>
          <c:idx val="20"/>
          <c:order val="20"/>
          <c:tx>
            <c:strRef>
              <c:f>'Summary Pacific'!$B$24</c:f>
              <c:strCache>
                <c:ptCount val="1"/>
                <c:pt idx="0">
                  <c:v>Water bladder 1500L =&gt; 4000L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Pacific'!$C$24:$Q$24</c:f>
              <c:numCache>
                <c:formatCode>#,##0</c:formatCode>
                <c:ptCount val="15"/>
                <c:pt idx="0">
                  <c:v>17.0</c:v>
                </c:pt>
                <c:pt idx="1">
                  <c:v>0.0</c:v>
                </c:pt>
                <c:pt idx="2">
                  <c:v>0.0</c:v>
                </c:pt>
                <c:pt idx="3">
                  <c:v>2.0</c:v>
                </c:pt>
                <c:pt idx="4">
                  <c:v>5.0</c:v>
                </c:pt>
                <c:pt idx="5">
                  <c:v>8.0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</c:ser>
        <c:ser>
          <c:idx val="21"/>
          <c:order val="21"/>
          <c:tx>
            <c:strRef>
              <c:f>'Summary Pacific'!$B$25</c:f>
              <c:strCache>
                <c:ptCount val="1"/>
                <c:pt idx="0">
                  <c:v>Tap Stand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Pacific'!$C$25:$Q$25</c:f>
              <c:numCache>
                <c:formatCode>#,##0</c:formatCode>
                <c:ptCount val="15"/>
                <c:pt idx="0">
                  <c:v>7.0</c:v>
                </c:pt>
                <c:pt idx="1">
                  <c:v>5.0</c:v>
                </c:pt>
                <c:pt idx="2">
                  <c:v>0.0</c:v>
                </c:pt>
                <c:pt idx="3">
                  <c:v>0.0</c:v>
                </c:pt>
                <c:pt idx="4">
                  <c:v>4.0</c:v>
                </c:pt>
                <c:pt idx="5">
                  <c:v>0.0</c:v>
                </c:pt>
                <c:pt idx="6">
                  <c:v>6.0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1.0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</c:ser>
        <c:ser>
          <c:idx val="22"/>
          <c:order val="22"/>
          <c:tx>
            <c:strRef>
              <c:f>'Summary Pacific'!$B$28</c:f>
              <c:strCache>
                <c:ptCount val="1"/>
                <c:pt idx="0">
                  <c:v>Jerry cans Standards (10L)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Pacific'!$C$28:$Q$28</c:f>
              <c:numCache>
                <c:formatCode>#,##0</c:formatCode>
                <c:ptCount val="15"/>
                <c:pt idx="0">
                  <c:v>13200.0</c:v>
                </c:pt>
                <c:pt idx="1">
                  <c:v>5500.0</c:v>
                </c:pt>
                <c:pt idx="2">
                  <c:v>1000.0</c:v>
                </c:pt>
                <c:pt idx="3">
                  <c:v>3628.0</c:v>
                </c:pt>
                <c:pt idx="4">
                  <c:v>14884.0</c:v>
                </c:pt>
                <c:pt idx="5">
                  <c:v>17784.0</c:v>
                </c:pt>
                <c:pt idx="6">
                  <c:v>5616.0</c:v>
                </c:pt>
                <c:pt idx="7">
                  <c:v>1612.0</c:v>
                </c:pt>
                <c:pt idx="8">
                  <c:v>0.0</c:v>
                </c:pt>
                <c:pt idx="9">
                  <c:v>900.0</c:v>
                </c:pt>
                <c:pt idx="10">
                  <c:v>7814.0</c:v>
                </c:pt>
                <c:pt idx="11">
                  <c:v>80.0</c:v>
                </c:pt>
                <c:pt idx="12">
                  <c:v>400.0</c:v>
                </c:pt>
                <c:pt idx="13">
                  <c:v>300.0</c:v>
                </c:pt>
                <c:pt idx="14">
                  <c:v>1200.0</c:v>
                </c:pt>
              </c:numCache>
            </c:numRef>
          </c:val>
        </c:ser>
        <c:ser>
          <c:idx val="23"/>
          <c:order val="23"/>
          <c:tx>
            <c:strRef>
              <c:f>'Summary Pacific'!$B$29</c:f>
              <c:strCache>
                <c:ptCount val="1"/>
                <c:pt idx="0">
                  <c:v>Jerry Cans - other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Pacific'!$C$29:$Q$29</c:f>
              <c:numCache>
                <c:formatCode>#,##0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1000.0</c:v>
                </c:pt>
                <c:pt idx="7">
                  <c:v>1264.0</c:v>
                </c:pt>
                <c:pt idx="8">
                  <c:v>1185.0</c:v>
                </c:pt>
                <c:pt idx="9">
                  <c:v>1397.0</c:v>
                </c:pt>
                <c:pt idx="10">
                  <c:v>5720.0</c:v>
                </c:pt>
                <c:pt idx="11">
                  <c:v>0.0</c:v>
                </c:pt>
                <c:pt idx="12">
                  <c:v>0.0</c:v>
                </c:pt>
                <c:pt idx="13">
                  <c:v>414.0</c:v>
                </c:pt>
                <c:pt idx="14">
                  <c:v>0.0</c:v>
                </c:pt>
              </c:numCache>
            </c:numRef>
          </c:val>
        </c:ser>
        <c:ser>
          <c:idx val="24"/>
          <c:order val="24"/>
          <c:tx>
            <c:strRef>
              <c:f>'Summary Pacific'!$B$30</c:f>
              <c:strCache>
                <c:ptCount val="1"/>
                <c:pt idx="0">
                  <c:v>Hygiene kits Standards (To be defined)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Pacific'!$C$30:$Q$30</c:f>
              <c:numCache>
                <c:formatCode>#,##0</c:formatCode>
                <c:ptCount val="15"/>
                <c:pt idx="0">
                  <c:v>6121.0</c:v>
                </c:pt>
                <c:pt idx="1">
                  <c:v>500.0</c:v>
                </c:pt>
                <c:pt idx="2">
                  <c:v>150.0</c:v>
                </c:pt>
                <c:pt idx="3">
                  <c:v>1394.0</c:v>
                </c:pt>
                <c:pt idx="4">
                  <c:v>0.0</c:v>
                </c:pt>
                <c:pt idx="5">
                  <c:v>1013.0</c:v>
                </c:pt>
                <c:pt idx="6">
                  <c:v>0.0</c:v>
                </c:pt>
                <c:pt idx="7">
                  <c:v>77.0</c:v>
                </c:pt>
                <c:pt idx="8">
                  <c:v>322.0</c:v>
                </c:pt>
                <c:pt idx="9">
                  <c:v>330.0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1000.0</c:v>
                </c:pt>
              </c:numCache>
            </c:numRef>
          </c:val>
        </c:ser>
        <c:ser>
          <c:idx val="25"/>
          <c:order val="25"/>
          <c:tx>
            <c:strRef>
              <c:f>'Summary Pacific'!$B$31</c:f>
              <c:strCache>
                <c:ptCount val="1"/>
                <c:pt idx="0">
                  <c:v>Hygiene kits - Local/Other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Pacific'!$C$31:$Q$31</c:f>
              <c:numCache>
                <c:formatCode>#,##0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1000.0</c:v>
                </c:pt>
                <c:pt idx="4">
                  <c:v>0.0</c:v>
                </c:pt>
                <c:pt idx="5">
                  <c:v>1855.0</c:v>
                </c:pt>
                <c:pt idx="6">
                  <c:v>5691.0</c:v>
                </c:pt>
                <c:pt idx="7">
                  <c:v>1250.0</c:v>
                </c:pt>
                <c:pt idx="8">
                  <c:v>0.0</c:v>
                </c:pt>
                <c:pt idx="9">
                  <c:v>0.0</c:v>
                </c:pt>
                <c:pt idx="10">
                  <c:v>501.0</c:v>
                </c:pt>
                <c:pt idx="11">
                  <c:v>0.0</c:v>
                </c:pt>
                <c:pt idx="12">
                  <c:v>0.0</c:v>
                </c:pt>
                <c:pt idx="13">
                  <c:v>1369.0</c:v>
                </c:pt>
                <c:pt idx="14">
                  <c:v>0.0</c:v>
                </c:pt>
              </c:numCache>
            </c:numRef>
          </c:val>
        </c:ser>
        <c:ser>
          <c:idx val="26"/>
          <c:order val="26"/>
          <c:tx>
            <c:strRef>
              <c:f>'Summary Pacific'!$B$32</c:f>
              <c:strCache>
                <c:ptCount val="1"/>
                <c:pt idx="0">
                  <c:v>Oxfam type Bucket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Pacific'!$C$32:$Q$32</c:f>
              <c:numCache>
                <c:formatCode>#,##0</c:formatCode>
                <c:ptCount val="15"/>
                <c:pt idx="0">
                  <c:v>15064.0</c:v>
                </c:pt>
                <c:pt idx="1">
                  <c:v>0.0</c:v>
                </c:pt>
                <c:pt idx="2">
                  <c:v>0.0</c:v>
                </c:pt>
                <c:pt idx="3">
                  <c:v>319.0</c:v>
                </c:pt>
                <c:pt idx="4">
                  <c:v>930.0</c:v>
                </c:pt>
                <c:pt idx="5">
                  <c:v>1530.0</c:v>
                </c:pt>
                <c:pt idx="6">
                  <c:v>3102.0</c:v>
                </c:pt>
                <c:pt idx="7">
                  <c:v>2625.0</c:v>
                </c:pt>
                <c:pt idx="8">
                  <c:v>375.0</c:v>
                </c:pt>
                <c:pt idx="9">
                  <c:v>16.0</c:v>
                </c:pt>
                <c:pt idx="10">
                  <c:v>1080.0</c:v>
                </c:pt>
                <c:pt idx="11">
                  <c:v>91.0</c:v>
                </c:pt>
                <c:pt idx="12">
                  <c:v>0.0</c:v>
                </c:pt>
                <c:pt idx="13">
                  <c:v>100.0</c:v>
                </c:pt>
                <c:pt idx="14">
                  <c:v>0.0</c:v>
                </c:pt>
              </c:numCache>
            </c:numRef>
          </c:val>
        </c:ser>
        <c:ser>
          <c:idx val="27"/>
          <c:order val="27"/>
          <c:tx>
            <c:strRef>
              <c:f>'Summary Pacific'!$B$33</c:f>
              <c:strCache>
                <c:ptCount val="1"/>
                <c:pt idx="0">
                  <c:v>Bucket - other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Pacific'!$C$33:$Q$33</c:f>
              <c:numCache>
                <c:formatCode>#,##0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504.0</c:v>
                </c:pt>
                <c:pt idx="4">
                  <c:v>600.0</c:v>
                </c:pt>
                <c:pt idx="5">
                  <c:v>2142.0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2616.0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</c:ser>
        <c:ser>
          <c:idx val="28"/>
          <c:order val="28"/>
          <c:tx>
            <c:strRef>
              <c:f>'Summary Pacific'!$B$34</c:f>
              <c:strCache>
                <c:ptCount val="1"/>
                <c:pt idx="0">
                  <c:v>Soaps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Pacific'!$C$34:$Q$34</c:f>
              <c:numCache>
                <c:formatCode>#,##0</c:formatCode>
                <c:ptCount val="15"/>
                <c:pt idx="0">
                  <c:v>2000.0</c:v>
                </c:pt>
                <c:pt idx="1">
                  <c:v>0.0</c:v>
                </c:pt>
                <c:pt idx="2">
                  <c:v>0.0</c:v>
                </c:pt>
                <c:pt idx="3">
                  <c:v>14150.0</c:v>
                </c:pt>
                <c:pt idx="4">
                  <c:v>9800.0</c:v>
                </c:pt>
                <c:pt idx="5">
                  <c:v>7404.0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22500.0</c:v>
                </c:pt>
                <c:pt idx="11">
                  <c:v>0.0</c:v>
                </c:pt>
                <c:pt idx="12">
                  <c:v>0.0</c:v>
                </c:pt>
                <c:pt idx="13">
                  <c:v>787.0</c:v>
                </c:pt>
                <c:pt idx="14">
                  <c:v>0.0</c:v>
                </c:pt>
              </c:numCache>
            </c:numRef>
          </c:val>
        </c:ser>
        <c:ser>
          <c:idx val="29"/>
          <c:order val="29"/>
          <c:tx>
            <c:strRef>
              <c:f>'Summary Pacific'!$B$35</c:f>
              <c:strCache>
                <c:ptCount val="1"/>
                <c:pt idx="0">
                  <c:v>Water Treatment Plants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Pacific'!$C$35:$Q$35</c:f>
              <c:numCache>
                <c:formatCode>#,##0</c:formatCode>
                <c:ptCount val="15"/>
                <c:pt idx="0">
                  <c:v>4.0</c:v>
                </c:pt>
                <c:pt idx="1">
                  <c:v>0.0</c:v>
                </c:pt>
                <c:pt idx="2">
                  <c:v>2.0</c:v>
                </c:pt>
                <c:pt idx="3">
                  <c:v>0.0</c:v>
                </c:pt>
                <c:pt idx="4">
                  <c:v>3.0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1.0</c:v>
                </c:pt>
                <c:pt idx="10">
                  <c:v>2.0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</c:ser>
        <c:ser>
          <c:idx val="30"/>
          <c:order val="30"/>
          <c:tx>
            <c:strRef>
              <c:f>'Summary Pacific'!$B$36</c:f>
              <c:strCache>
                <c:ptCount val="1"/>
                <c:pt idx="0">
                  <c:v>Desalination Unit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Pacific'!$C$36:$Q$36</c:f>
              <c:numCache>
                <c:formatCode>#,##0</c:formatCode>
                <c:ptCount val="15"/>
                <c:pt idx="0">
                  <c:v>2.0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1.0</c:v>
                </c:pt>
                <c:pt idx="7">
                  <c:v>0.0</c:v>
                </c:pt>
                <c:pt idx="8">
                  <c:v>0.0</c:v>
                </c:pt>
                <c:pt idx="9">
                  <c:v>2.0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</c:ser>
        <c:ser>
          <c:idx val="31"/>
          <c:order val="31"/>
          <c:tx>
            <c:strRef>
              <c:f>'Summary Pacific'!$B$37</c:f>
              <c:strCache>
                <c:ptCount val="1"/>
                <c:pt idx="0">
                  <c:v>Emergency Telecom kits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Pacific'!$C$37:$Q$37</c:f>
              <c:numCache>
                <c:formatCode>#,##0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1.0</c:v>
                </c:pt>
              </c:numCache>
            </c:numRef>
          </c:val>
        </c:ser>
        <c:ser>
          <c:idx val="32"/>
          <c:order val="32"/>
          <c:tx>
            <c:strRef>
              <c:f>'Summary Pacific'!$B$38</c:f>
              <c:strCache>
                <c:ptCount val="1"/>
                <c:pt idx="0">
                  <c:v>VHF Handsets and Programming Kit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Pacific'!$C$38:$Q$38</c:f>
              <c:numCache>
                <c:formatCode>#,##0</c:formatCode>
                <c:ptCount val="15"/>
                <c:pt idx="0">
                  <c:v>0.0</c:v>
                </c:pt>
                <c:pt idx="1">
                  <c:v>10.0</c:v>
                </c:pt>
                <c:pt idx="2">
                  <c:v>0.0</c:v>
                </c:pt>
                <c:pt idx="3">
                  <c:v>0.0</c:v>
                </c:pt>
                <c:pt idx="4">
                  <c:v>9.0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1.0</c:v>
                </c:pt>
                <c:pt idx="10">
                  <c:v>112.0</c:v>
                </c:pt>
                <c:pt idx="11">
                  <c:v>0.0</c:v>
                </c:pt>
                <c:pt idx="12">
                  <c:v>0.0</c:v>
                </c:pt>
                <c:pt idx="13">
                  <c:v>2.0</c:v>
                </c:pt>
                <c:pt idx="14">
                  <c:v>0.0</c:v>
                </c:pt>
              </c:numCache>
            </c:numRef>
          </c:val>
        </c:ser>
        <c:ser>
          <c:idx val="33"/>
          <c:order val="33"/>
          <c:tx>
            <c:strRef>
              <c:f>'Summary Pacific'!$B$39</c:f>
              <c:strCache>
                <c:ptCount val="1"/>
                <c:pt idx="0">
                  <c:v>Satellite Phones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Pacific'!$C$39:$Q$39</c:f>
              <c:numCache>
                <c:formatCode>#,##0</c:formatCode>
                <c:ptCount val="15"/>
                <c:pt idx="0">
                  <c:v>0.0</c:v>
                </c:pt>
                <c:pt idx="1">
                  <c:v>6.0</c:v>
                </c:pt>
                <c:pt idx="2">
                  <c:v>2.0</c:v>
                </c:pt>
                <c:pt idx="3">
                  <c:v>6.0</c:v>
                </c:pt>
                <c:pt idx="4">
                  <c:v>8.0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5.0</c:v>
                </c:pt>
                <c:pt idx="10">
                  <c:v>12.0</c:v>
                </c:pt>
                <c:pt idx="11">
                  <c:v>0.0</c:v>
                </c:pt>
                <c:pt idx="12">
                  <c:v>0.0</c:v>
                </c:pt>
                <c:pt idx="13">
                  <c:v>6.0</c:v>
                </c:pt>
                <c:pt idx="14">
                  <c:v>6.0</c:v>
                </c:pt>
              </c:numCache>
            </c:numRef>
          </c:val>
        </c:ser>
        <c:ser>
          <c:idx val="34"/>
          <c:order val="34"/>
          <c:tx>
            <c:strRef>
              <c:f>'Summary Pacific'!$B$40</c:f>
              <c:strCache>
                <c:ptCount val="1"/>
                <c:pt idx="0">
                  <c:v>Agriculture Tool Kits Standards (To be defined)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Pacific'!$C$40:$Q$40</c:f>
              <c:numCache>
                <c:formatCode>#,##0</c:formatCode>
                <c:ptCount val="15"/>
                <c:pt idx="0">
                  <c:v>0.0</c:v>
                </c:pt>
                <c:pt idx="1">
                  <c:v>150.0</c:v>
                </c:pt>
                <c:pt idx="2">
                  <c:v>0.0</c:v>
                </c:pt>
                <c:pt idx="3">
                  <c:v>234.0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456.0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</c:ser>
        <c:ser>
          <c:idx val="35"/>
          <c:order val="35"/>
          <c:tx>
            <c:strRef>
              <c:f>'Summary Pacific'!$B$41</c:f>
              <c:strCache>
                <c:ptCount val="1"/>
                <c:pt idx="0">
                  <c:v>Generators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Pacific'!$C$41:$Q$41</c:f>
              <c:numCache>
                <c:formatCode>#,##0</c:formatCode>
                <c:ptCount val="15"/>
                <c:pt idx="0">
                  <c:v>41.0</c:v>
                </c:pt>
                <c:pt idx="1">
                  <c:v>10.0</c:v>
                </c:pt>
                <c:pt idx="2">
                  <c:v>4.0</c:v>
                </c:pt>
                <c:pt idx="3">
                  <c:v>13.0</c:v>
                </c:pt>
                <c:pt idx="4">
                  <c:v>10.0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3.0</c:v>
                </c:pt>
                <c:pt idx="11">
                  <c:v>0.0</c:v>
                </c:pt>
                <c:pt idx="12">
                  <c:v>0.0</c:v>
                </c:pt>
                <c:pt idx="13">
                  <c:v>2.0</c:v>
                </c:pt>
                <c:pt idx="14">
                  <c:v>34.0</c:v>
                </c:pt>
              </c:numCache>
            </c:numRef>
          </c:val>
        </c:ser>
        <c:ser>
          <c:idx val="36"/>
          <c:order val="36"/>
          <c:tx>
            <c:strRef>
              <c:f>'Summary Pacific'!$B$42</c:f>
              <c:strCache>
                <c:ptCount val="1"/>
                <c:pt idx="0">
                  <c:v>School bags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Pacific'!$C$42:$Q$42</c:f>
              <c:numCache>
                <c:formatCode>#,##0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458.0</c:v>
                </c:pt>
                <c:pt idx="4">
                  <c:v>4520.0</c:v>
                </c:pt>
                <c:pt idx="5">
                  <c:v>138.0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5.0</c:v>
                </c:pt>
                <c:pt idx="11">
                  <c:v>0.0</c:v>
                </c:pt>
                <c:pt idx="12">
                  <c:v>0.0</c:v>
                </c:pt>
                <c:pt idx="13">
                  <c:v>9.0</c:v>
                </c:pt>
                <c:pt idx="14">
                  <c:v>0.0</c:v>
                </c:pt>
              </c:numCache>
            </c:numRef>
          </c:val>
        </c:ser>
        <c:ser>
          <c:idx val="37"/>
          <c:order val="37"/>
          <c:tx>
            <c:strRef>
              <c:f>'Summary Pacific'!$B$43</c:f>
              <c:strCache>
                <c:ptCount val="1"/>
                <c:pt idx="0">
                  <c:v>Basic Unit IEHK 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'Summary Pacific'!$C$3:$Q$3</c:f>
              <c:strCache>
                <c:ptCount val="15"/>
                <c:pt idx="0">
                  <c:v>Australia</c:v>
                </c:pt>
                <c:pt idx="1">
                  <c:v>New Zealand</c:v>
                </c:pt>
                <c:pt idx="2">
                  <c:v>New Caledonia</c:v>
                </c:pt>
                <c:pt idx="3">
                  <c:v>Vanuatu</c:v>
                </c:pt>
                <c:pt idx="4">
                  <c:v>Fiji</c:v>
                </c:pt>
                <c:pt idx="5">
                  <c:v>Solomon's</c:v>
                </c:pt>
                <c:pt idx="6">
                  <c:v>Tonga</c:v>
                </c:pt>
                <c:pt idx="7">
                  <c:v>Samoa</c:v>
                </c:pt>
                <c:pt idx="8">
                  <c:v>Tuvalu</c:v>
                </c:pt>
                <c:pt idx="9">
                  <c:v>Cook Islands</c:v>
                </c:pt>
                <c:pt idx="10">
                  <c:v>PNG</c:v>
                </c:pt>
                <c:pt idx="11">
                  <c:v>FSM</c:v>
                </c:pt>
                <c:pt idx="12">
                  <c:v>Kiribati</c:v>
                </c:pt>
                <c:pt idx="13">
                  <c:v>Palau</c:v>
                </c:pt>
                <c:pt idx="14">
                  <c:v>RMI</c:v>
                </c:pt>
              </c:strCache>
            </c:strRef>
          </c:cat>
          <c:val>
            <c:numRef>
              <c:f>'Summary Pacific'!$C$43:$Q$43</c:f>
              <c:numCache>
                <c:formatCode>#,##0</c:formatCode>
                <c:ptCount val="15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3623320"/>
        <c:axId val="2125469576"/>
      </c:barChart>
      <c:catAx>
        <c:axId val="2133623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25469576"/>
        <c:crosses val="autoZero"/>
        <c:auto val="1"/>
        <c:lblAlgn val="ctr"/>
        <c:lblOffset val="100"/>
        <c:noMultiLvlLbl val="0"/>
      </c:catAx>
      <c:valAx>
        <c:axId val="2125469576"/>
        <c:scaling>
          <c:orientation val="minMax"/>
          <c:max val="2300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33623320"/>
        <c:crosses val="autoZero"/>
        <c:crossBetween val="between"/>
        <c:majorUnit val="20000.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effectLst>
                  <a:outerShdw blurRad="50800" dist="50800" algn="ctr" rotWithShape="0">
                    <a:srgbClr val="000000"/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Stockpile</a:t>
            </a:r>
            <a:r>
              <a:rPr lang="en-US" baseline="0"/>
              <a:t> July 2016 per Items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'Summary Pacific'!$C$3</c:f>
              <c:strCache>
                <c:ptCount val="1"/>
                <c:pt idx="0">
                  <c:v>Australia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('Summary Pacific'!$B$4:$B$25,'Summary Pacific'!$B$28:$B$43)</c:f>
              <c:strCache>
                <c:ptCount val="38"/>
                <c:pt idx="0">
                  <c:v>Tarpaulins Standard  (6x4 meter - non branded)</c:v>
                </c:pt>
                <c:pt idx="1">
                  <c:v>Tarpaulins- other</c:v>
                </c:pt>
                <c:pt idx="2">
                  <c:v>Plastic sheeting rolls</c:v>
                </c:pt>
                <c:pt idx="3">
                  <c:v>Mosquito Nets Standards (To be defined)</c:v>
                </c:pt>
                <c:pt idx="4">
                  <c:v>Mosquito Nets - other</c:v>
                </c:pt>
                <c:pt idx="5">
                  <c:v>Blankets Standard (to be defined)</c:v>
                </c:pt>
                <c:pt idx="6">
                  <c:v>Blankets - other</c:v>
                </c:pt>
                <c:pt idx="7">
                  <c:v>Chainsaw</c:v>
                </c:pt>
                <c:pt idx="8">
                  <c:v>Shelter Tool Kit Standards (IFRC type)</c:v>
                </c:pt>
                <c:pt idx="9">
                  <c:v>Shelter Kits -other</c:v>
                </c:pt>
                <c:pt idx="10">
                  <c:v>Lamp/Torch</c:v>
                </c:pt>
                <c:pt idx="11">
                  <c:v>Solar Lanterns</c:v>
                </c:pt>
                <c:pt idx="12">
                  <c:v>Ropes</c:v>
                </c:pt>
                <c:pt idx="13">
                  <c:v>Kitchen sets - Standard (IFRC -Type A)</c:v>
                </c:pt>
                <c:pt idx="14">
                  <c:v>Kitchen sets - other</c:v>
                </c:pt>
                <c:pt idx="15">
                  <c:v>Tent - standard 16m2 (To be defined)</c:v>
                </c:pt>
                <c:pt idx="16">
                  <c:v>Tents - other</c:v>
                </c:pt>
                <c:pt idx="17">
                  <c:v>Storage Tents</c:v>
                </c:pt>
                <c:pt idx="18">
                  <c:v>Sleeping Mats</c:v>
                </c:pt>
                <c:pt idx="19">
                  <c:v>Water Bladder 5000L=&gt;10000L</c:v>
                </c:pt>
                <c:pt idx="20">
                  <c:v>Water bladder 1500L =&gt; 4000L</c:v>
                </c:pt>
                <c:pt idx="21">
                  <c:v>Tap Stand</c:v>
                </c:pt>
                <c:pt idx="22">
                  <c:v>Jerry cans Standards (10L)</c:v>
                </c:pt>
                <c:pt idx="23">
                  <c:v>Jerry Cans - other</c:v>
                </c:pt>
                <c:pt idx="24">
                  <c:v>Hygiene kits Standards (To be defined)</c:v>
                </c:pt>
                <c:pt idx="25">
                  <c:v>Hygiene kits - Local/Other </c:v>
                </c:pt>
                <c:pt idx="26">
                  <c:v>Oxfam type Bucket</c:v>
                </c:pt>
                <c:pt idx="27">
                  <c:v>Bucket - other</c:v>
                </c:pt>
                <c:pt idx="28">
                  <c:v>Soaps</c:v>
                </c:pt>
                <c:pt idx="29">
                  <c:v>Water Treatment Plants</c:v>
                </c:pt>
                <c:pt idx="30">
                  <c:v>Desalination Unit</c:v>
                </c:pt>
                <c:pt idx="31">
                  <c:v>Emergency Telecom kits</c:v>
                </c:pt>
                <c:pt idx="32">
                  <c:v>VHF Handsets and Programming Kit</c:v>
                </c:pt>
                <c:pt idx="33">
                  <c:v>Satellite Phones</c:v>
                </c:pt>
                <c:pt idx="34">
                  <c:v>Agriculture Tool Kits Standards (To be defined)</c:v>
                </c:pt>
                <c:pt idx="35">
                  <c:v>Generators</c:v>
                </c:pt>
                <c:pt idx="36">
                  <c:v>School bags</c:v>
                </c:pt>
                <c:pt idx="37">
                  <c:v>Basic Unit IEHK </c:v>
                </c:pt>
              </c:strCache>
            </c:strRef>
          </c:cat>
          <c:val>
            <c:numRef>
              <c:f>('Summary Pacific'!$C$4:$C$25,'Summary Pacific'!$C$28:$C$43)</c:f>
              <c:numCache>
                <c:formatCode>#,##0</c:formatCode>
                <c:ptCount val="38"/>
                <c:pt idx="0">
                  <c:v>4701.0</c:v>
                </c:pt>
                <c:pt idx="1">
                  <c:v>22126.0</c:v>
                </c:pt>
                <c:pt idx="2">
                  <c:v>0.0</c:v>
                </c:pt>
                <c:pt idx="3">
                  <c:v>21048.0</c:v>
                </c:pt>
                <c:pt idx="4">
                  <c:v>0.0</c:v>
                </c:pt>
                <c:pt idx="5">
                  <c:v>51600.0</c:v>
                </c:pt>
                <c:pt idx="6">
                  <c:v>2572.0</c:v>
                </c:pt>
                <c:pt idx="7">
                  <c:v>0.0</c:v>
                </c:pt>
                <c:pt idx="8">
                  <c:v>11000.0</c:v>
                </c:pt>
                <c:pt idx="9">
                  <c:v>0.0</c:v>
                </c:pt>
                <c:pt idx="10">
                  <c:v>0.0</c:v>
                </c:pt>
                <c:pt idx="11">
                  <c:v>2964.0</c:v>
                </c:pt>
                <c:pt idx="12">
                  <c:v>0.0</c:v>
                </c:pt>
                <c:pt idx="13">
                  <c:v>2780.0</c:v>
                </c:pt>
                <c:pt idx="14">
                  <c:v>10340.0</c:v>
                </c:pt>
                <c:pt idx="15">
                  <c:v>0.0</c:v>
                </c:pt>
                <c:pt idx="16">
                  <c:v>278.0</c:v>
                </c:pt>
                <c:pt idx="17">
                  <c:v>0.0</c:v>
                </c:pt>
                <c:pt idx="18">
                  <c:v>48641.0</c:v>
                </c:pt>
                <c:pt idx="19">
                  <c:v>13.0</c:v>
                </c:pt>
                <c:pt idx="20">
                  <c:v>17.0</c:v>
                </c:pt>
                <c:pt idx="21">
                  <c:v>7.0</c:v>
                </c:pt>
                <c:pt idx="22">
                  <c:v>13200.0</c:v>
                </c:pt>
                <c:pt idx="23">
                  <c:v>0.0</c:v>
                </c:pt>
                <c:pt idx="24">
                  <c:v>6121.0</c:v>
                </c:pt>
                <c:pt idx="25">
                  <c:v>0.0</c:v>
                </c:pt>
                <c:pt idx="26">
                  <c:v>15064.0</c:v>
                </c:pt>
                <c:pt idx="27">
                  <c:v>0.0</c:v>
                </c:pt>
                <c:pt idx="28">
                  <c:v>2000.0</c:v>
                </c:pt>
                <c:pt idx="29">
                  <c:v>4.0</c:v>
                </c:pt>
                <c:pt idx="30">
                  <c:v>2.0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41.0</c:v>
                </c:pt>
                <c:pt idx="36">
                  <c:v>0.0</c:v>
                </c:pt>
                <c:pt idx="37">
                  <c:v>0.0</c:v>
                </c:pt>
              </c:numCache>
            </c:numRef>
          </c:val>
        </c:ser>
        <c:ser>
          <c:idx val="1"/>
          <c:order val="1"/>
          <c:tx>
            <c:strRef>
              <c:f>'Summary Pacific'!$D$3</c:f>
              <c:strCache>
                <c:ptCount val="1"/>
                <c:pt idx="0">
                  <c:v>New Zealand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('Summary Pacific'!$B$4:$B$25,'Summary Pacific'!$B$28:$B$43)</c:f>
              <c:strCache>
                <c:ptCount val="38"/>
                <c:pt idx="0">
                  <c:v>Tarpaulins Standard  (6x4 meter - non branded)</c:v>
                </c:pt>
                <c:pt idx="1">
                  <c:v>Tarpaulins- other</c:v>
                </c:pt>
                <c:pt idx="2">
                  <c:v>Plastic sheeting rolls</c:v>
                </c:pt>
                <c:pt idx="3">
                  <c:v>Mosquito Nets Standards (To be defined)</c:v>
                </c:pt>
                <c:pt idx="4">
                  <c:v>Mosquito Nets - other</c:v>
                </c:pt>
                <c:pt idx="5">
                  <c:v>Blankets Standard (to be defined)</c:v>
                </c:pt>
                <c:pt idx="6">
                  <c:v>Blankets - other</c:v>
                </c:pt>
                <c:pt idx="7">
                  <c:v>Chainsaw</c:v>
                </c:pt>
                <c:pt idx="8">
                  <c:v>Shelter Tool Kit Standards (IFRC type)</c:v>
                </c:pt>
                <c:pt idx="9">
                  <c:v>Shelter Kits -other</c:v>
                </c:pt>
                <c:pt idx="10">
                  <c:v>Lamp/Torch</c:v>
                </c:pt>
                <c:pt idx="11">
                  <c:v>Solar Lanterns</c:v>
                </c:pt>
                <c:pt idx="12">
                  <c:v>Ropes</c:v>
                </c:pt>
                <c:pt idx="13">
                  <c:v>Kitchen sets - Standard (IFRC -Type A)</c:v>
                </c:pt>
                <c:pt idx="14">
                  <c:v>Kitchen sets - other</c:v>
                </c:pt>
                <c:pt idx="15">
                  <c:v>Tent - standard 16m2 (To be defined)</c:v>
                </c:pt>
                <c:pt idx="16">
                  <c:v>Tents - other</c:v>
                </c:pt>
                <c:pt idx="17">
                  <c:v>Storage Tents</c:v>
                </c:pt>
                <c:pt idx="18">
                  <c:v>Sleeping Mats</c:v>
                </c:pt>
                <c:pt idx="19">
                  <c:v>Water Bladder 5000L=&gt;10000L</c:v>
                </c:pt>
                <c:pt idx="20">
                  <c:v>Water bladder 1500L =&gt; 4000L</c:v>
                </c:pt>
                <c:pt idx="21">
                  <c:v>Tap Stand</c:v>
                </c:pt>
                <c:pt idx="22">
                  <c:v>Jerry cans Standards (10L)</c:v>
                </c:pt>
                <c:pt idx="23">
                  <c:v>Jerry Cans - other</c:v>
                </c:pt>
                <c:pt idx="24">
                  <c:v>Hygiene kits Standards (To be defined)</c:v>
                </c:pt>
                <c:pt idx="25">
                  <c:v>Hygiene kits - Local/Other </c:v>
                </c:pt>
                <c:pt idx="26">
                  <c:v>Oxfam type Bucket</c:v>
                </c:pt>
                <c:pt idx="27">
                  <c:v>Bucket - other</c:v>
                </c:pt>
                <c:pt idx="28">
                  <c:v>Soaps</c:v>
                </c:pt>
                <c:pt idx="29">
                  <c:v>Water Treatment Plants</c:v>
                </c:pt>
                <c:pt idx="30">
                  <c:v>Desalination Unit</c:v>
                </c:pt>
                <c:pt idx="31">
                  <c:v>Emergency Telecom kits</c:v>
                </c:pt>
                <c:pt idx="32">
                  <c:v>VHF Handsets and Programming Kit</c:v>
                </c:pt>
                <c:pt idx="33">
                  <c:v>Satellite Phones</c:v>
                </c:pt>
                <c:pt idx="34">
                  <c:v>Agriculture Tool Kits Standards (To be defined)</c:v>
                </c:pt>
                <c:pt idx="35">
                  <c:v>Generators</c:v>
                </c:pt>
                <c:pt idx="36">
                  <c:v>School bags</c:v>
                </c:pt>
                <c:pt idx="37">
                  <c:v>Basic Unit IEHK </c:v>
                </c:pt>
              </c:strCache>
            </c:strRef>
          </c:cat>
          <c:val>
            <c:numRef>
              <c:f>('Summary Pacific'!$D$4:$D$25,'Summary Pacific'!$D$28:$D$43)</c:f>
              <c:numCache>
                <c:formatCode>#,##0</c:formatCode>
                <c:ptCount val="38"/>
                <c:pt idx="0">
                  <c:v>6199.0</c:v>
                </c:pt>
                <c:pt idx="1">
                  <c:v>0.0</c:v>
                </c:pt>
                <c:pt idx="2">
                  <c:v>0.0</c:v>
                </c:pt>
                <c:pt idx="3">
                  <c:v>2000.0</c:v>
                </c:pt>
                <c:pt idx="4">
                  <c:v>0.0</c:v>
                </c:pt>
                <c:pt idx="5">
                  <c:v>6000.0</c:v>
                </c:pt>
                <c:pt idx="6">
                  <c:v>0.0</c:v>
                </c:pt>
                <c:pt idx="7">
                  <c:v>20.0</c:v>
                </c:pt>
                <c:pt idx="8">
                  <c:v>505.0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1040.0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5.0</c:v>
                </c:pt>
                <c:pt idx="20">
                  <c:v>0.0</c:v>
                </c:pt>
                <c:pt idx="21">
                  <c:v>5.0</c:v>
                </c:pt>
                <c:pt idx="22">
                  <c:v>5500.0</c:v>
                </c:pt>
                <c:pt idx="23">
                  <c:v>0.0</c:v>
                </c:pt>
                <c:pt idx="24">
                  <c:v>500.0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10.0</c:v>
                </c:pt>
                <c:pt idx="33">
                  <c:v>6.0</c:v>
                </c:pt>
                <c:pt idx="34">
                  <c:v>150.0</c:v>
                </c:pt>
                <c:pt idx="35">
                  <c:v>10.0</c:v>
                </c:pt>
                <c:pt idx="36">
                  <c:v>0.0</c:v>
                </c:pt>
                <c:pt idx="37">
                  <c:v>0.0</c:v>
                </c:pt>
              </c:numCache>
            </c:numRef>
          </c:val>
        </c:ser>
        <c:ser>
          <c:idx val="2"/>
          <c:order val="2"/>
          <c:tx>
            <c:strRef>
              <c:f>'Summary Pacific'!$E$3</c:f>
              <c:strCache>
                <c:ptCount val="1"/>
                <c:pt idx="0">
                  <c:v>New Caledonia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('Summary Pacific'!$B$4:$B$25,'Summary Pacific'!$B$28:$B$43)</c:f>
              <c:strCache>
                <c:ptCount val="38"/>
                <c:pt idx="0">
                  <c:v>Tarpaulins Standard  (6x4 meter - non branded)</c:v>
                </c:pt>
                <c:pt idx="1">
                  <c:v>Tarpaulins- other</c:v>
                </c:pt>
                <c:pt idx="2">
                  <c:v>Plastic sheeting rolls</c:v>
                </c:pt>
                <c:pt idx="3">
                  <c:v>Mosquito Nets Standards (To be defined)</c:v>
                </c:pt>
                <c:pt idx="4">
                  <c:v>Mosquito Nets - other</c:v>
                </c:pt>
                <c:pt idx="5">
                  <c:v>Blankets Standard (to be defined)</c:v>
                </c:pt>
                <c:pt idx="6">
                  <c:v>Blankets - other</c:v>
                </c:pt>
                <c:pt idx="7">
                  <c:v>Chainsaw</c:v>
                </c:pt>
                <c:pt idx="8">
                  <c:v>Shelter Tool Kit Standards (IFRC type)</c:v>
                </c:pt>
                <c:pt idx="9">
                  <c:v>Shelter Kits -other</c:v>
                </c:pt>
                <c:pt idx="10">
                  <c:v>Lamp/Torch</c:v>
                </c:pt>
                <c:pt idx="11">
                  <c:v>Solar Lanterns</c:v>
                </c:pt>
                <c:pt idx="12">
                  <c:v>Ropes</c:v>
                </c:pt>
                <c:pt idx="13">
                  <c:v>Kitchen sets - Standard (IFRC -Type A)</c:v>
                </c:pt>
                <c:pt idx="14">
                  <c:v>Kitchen sets - other</c:v>
                </c:pt>
                <c:pt idx="15">
                  <c:v>Tent - standard 16m2 (To be defined)</c:v>
                </c:pt>
                <c:pt idx="16">
                  <c:v>Tents - other</c:v>
                </c:pt>
                <c:pt idx="17">
                  <c:v>Storage Tents</c:v>
                </c:pt>
                <c:pt idx="18">
                  <c:v>Sleeping Mats</c:v>
                </c:pt>
                <c:pt idx="19">
                  <c:v>Water Bladder 5000L=&gt;10000L</c:v>
                </c:pt>
                <c:pt idx="20">
                  <c:v>Water bladder 1500L =&gt; 4000L</c:v>
                </c:pt>
                <c:pt idx="21">
                  <c:v>Tap Stand</c:v>
                </c:pt>
                <c:pt idx="22">
                  <c:v>Jerry cans Standards (10L)</c:v>
                </c:pt>
                <c:pt idx="23">
                  <c:v>Jerry Cans - other</c:v>
                </c:pt>
                <c:pt idx="24">
                  <c:v>Hygiene kits Standards (To be defined)</c:v>
                </c:pt>
                <c:pt idx="25">
                  <c:v>Hygiene kits - Local/Other </c:v>
                </c:pt>
                <c:pt idx="26">
                  <c:v>Oxfam type Bucket</c:v>
                </c:pt>
                <c:pt idx="27">
                  <c:v>Bucket - other</c:v>
                </c:pt>
                <c:pt idx="28">
                  <c:v>Soaps</c:v>
                </c:pt>
                <c:pt idx="29">
                  <c:v>Water Treatment Plants</c:v>
                </c:pt>
                <c:pt idx="30">
                  <c:v>Desalination Unit</c:v>
                </c:pt>
                <c:pt idx="31">
                  <c:v>Emergency Telecom kits</c:v>
                </c:pt>
                <c:pt idx="32">
                  <c:v>VHF Handsets and Programming Kit</c:v>
                </c:pt>
                <c:pt idx="33">
                  <c:v>Satellite Phones</c:v>
                </c:pt>
                <c:pt idx="34">
                  <c:v>Agriculture Tool Kits Standards (To be defined)</c:v>
                </c:pt>
                <c:pt idx="35">
                  <c:v>Generators</c:v>
                </c:pt>
                <c:pt idx="36">
                  <c:v>School bags</c:v>
                </c:pt>
                <c:pt idx="37">
                  <c:v>Basic Unit IEHK </c:v>
                </c:pt>
              </c:strCache>
            </c:strRef>
          </c:cat>
          <c:val>
            <c:numRef>
              <c:f>('Summary Pacific'!$E$4:$E$25,'Summary Pacific'!$E$28:$E$43)</c:f>
              <c:numCache>
                <c:formatCode>#,##0</c:formatCode>
                <c:ptCount val="38"/>
                <c:pt idx="0">
                  <c:v>285.0</c:v>
                </c:pt>
                <c:pt idx="1">
                  <c:v>0.0</c:v>
                </c:pt>
                <c:pt idx="2">
                  <c:v>0.0</c:v>
                </c:pt>
                <c:pt idx="3">
                  <c:v>480.0</c:v>
                </c:pt>
                <c:pt idx="4">
                  <c:v>0.0</c:v>
                </c:pt>
                <c:pt idx="5">
                  <c:v>0.0</c:v>
                </c:pt>
                <c:pt idx="6">
                  <c:v>294.0</c:v>
                </c:pt>
                <c:pt idx="7">
                  <c:v>0.0</c:v>
                </c:pt>
                <c:pt idx="8">
                  <c:v>170.0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151.0</c:v>
                </c:pt>
                <c:pt idx="14">
                  <c:v>0.0</c:v>
                </c:pt>
                <c:pt idx="15">
                  <c:v>3.0</c:v>
                </c:pt>
                <c:pt idx="16">
                  <c:v>0.0</c:v>
                </c:pt>
                <c:pt idx="17">
                  <c:v>1.0</c:v>
                </c:pt>
                <c:pt idx="18">
                  <c:v>0.0</c:v>
                </c:pt>
                <c:pt idx="19">
                  <c:v>2.0</c:v>
                </c:pt>
                <c:pt idx="20">
                  <c:v>0.0</c:v>
                </c:pt>
                <c:pt idx="21">
                  <c:v>0.0</c:v>
                </c:pt>
                <c:pt idx="22">
                  <c:v>1000.0</c:v>
                </c:pt>
                <c:pt idx="23">
                  <c:v>0.0</c:v>
                </c:pt>
                <c:pt idx="24">
                  <c:v>150.0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2.0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2.0</c:v>
                </c:pt>
                <c:pt idx="34">
                  <c:v>0.0</c:v>
                </c:pt>
                <c:pt idx="35">
                  <c:v>4.0</c:v>
                </c:pt>
                <c:pt idx="36">
                  <c:v>0.0</c:v>
                </c:pt>
                <c:pt idx="37">
                  <c:v>0.0</c:v>
                </c:pt>
              </c:numCache>
            </c:numRef>
          </c:val>
        </c:ser>
        <c:ser>
          <c:idx val="3"/>
          <c:order val="3"/>
          <c:tx>
            <c:strRef>
              <c:f>'Summary Pacific'!$F$3</c:f>
              <c:strCache>
                <c:ptCount val="1"/>
                <c:pt idx="0">
                  <c:v>Vanuatu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('Summary Pacific'!$B$4:$B$25,'Summary Pacific'!$B$28:$B$43)</c:f>
              <c:strCache>
                <c:ptCount val="38"/>
                <c:pt idx="0">
                  <c:v>Tarpaulins Standard  (6x4 meter - non branded)</c:v>
                </c:pt>
                <c:pt idx="1">
                  <c:v>Tarpaulins- other</c:v>
                </c:pt>
                <c:pt idx="2">
                  <c:v>Plastic sheeting rolls</c:v>
                </c:pt>
                <c:pt idx="3">
                  <c:v>Mosquito Nets Standards (To be defined)</c:v>
                </c:pt>
                <c:pt idx="4">
                  <c:v>Mosquito Nets - other</c:v>
                </c:pt>
                <c:pt idx="5">
                  <c:v>Blankets Standard (to be defined)</c:v>
                </c:pt>
                <c:pt idx="6">
                  <c:v>Blankets - other</c:v>
                </c:pt>
                <c:pt idx="7">
                  <c:v>Chainsaw</c:v>
                </c:pt>
                <c:pt idx="8">
                  <c:v>Shelter Tool Kit Standards (IFRC type)</c:v>
                </c:pt>
                <c:pt idx="9">
                  <c:v>Shelter Kits -other</c:v>
                </c:pt>
                <c:pt idx="10">
                  <c:v>Lamp/Torch</c:v>
                </c:pt>
                <c:pt idx="11">
                  <c:v>Solar Lanterns</c:v>
                </c:pt>
                <c:pt idx="12">
                  <c:v>Ropes</c:v>
                </c:pt>
                <c:pt idx="13">
                  <c:v>Kitchen sets - Standard (IFRC -Type A)</c:v>
                </c:pt>
                <c:pt idx="14">
                  <c:v>Kitchen sets - other</c:v>
                </c:pt>
                <c:pt idx="15">
                  <c:v>Tent - standard 16m2 (To be defined)</c:v>
                </c:pt>
                <c:pt idx="16">
                  <c:v>Tents - other</c:v>
                </c:pt>
                <c:pt idx="17">
                  <c:v>Storage Tents</c:v>
                </c:pt>
                <c:pt idx="18">
                  <c:v>Sleeping Mats</c:v>
                </c:pt>
                <c:pt idx="19">
                  <c:v>Water Bladder 5000L=&gt;10000L</c:v>
                </c:pt>
                <c:pt idx="20">
                  <c:v>Water bladder 1500L =&gt; 4000L</c:v>
                </c:pt>
                <c:pt idx="21">
                  <c:v>Tap Stand</c:v>
                </c:pt>
                <c:pt idx="22">
                  <c:v>Jerry cans Standards (10L)</c:v>
                </c:pt>
                <c:pt idx="23">
                  <c:v>Jerry Cans - other</c:v>
                </c:pt>
                <c:pt idx="24">
                  <c:v>Hygiene kits Standards (To be defined)</c:v>
                </c:pt>
                <c:pt idx="25">
                  <c:v>Hygiene kits - Local/Other </c:v>
                </c:pt>
                <c:pt idx="26">
                  <c:v>Oxfam type Bucket</c:v>
                </c:pt>
                <c:pt idx="27">
                  <c:v>Bucket - other</c:v>
                </c:pt>
                <c:pt idx="28">
                  <c:v>Soaps</c:v>
                </c:pt>
                <c:pt idx="29">
                  <c:v>Water Treatment Plants</c:v>
                </c:pt>
                <c:pt idx="30">
                  <c:v>Desalination Unit</c:v>
                </c:pt>
                <c:pt idx="31">
                  <c:v>Emergency Telecom kits</c:v>
                </c:pt>
                <c:pt idx="32">
                  <c:v>VHF Handsets and Programming Kit</c:v>
                </c:pt>
                <c:pt idx="33">
                  <c:v>Satellite Phones</c:v>
                </c:pt>
                <c:pt idx="34">
                  <c:v>Agriculture Tool Kits Standards (To be defined)</c:v>
                </c:pt>
                <c:pt idx="35">
                  <c:v>Generators</c:v>
                </c:pt>
                <c:pt idx="36">
                  <c:v>School bags</c:v>
                </c:pt>
                <c:pt idx="37">
                  <c:v>Basic Unit IEHK </c:v>
                </c:pt>
              </c:strCache>
            </c:strRef>
          </c:cat>
          <c:val>
            <c:numRef>
              <c:f>('Summary Pacific'!$F$4:$F$25,'Summary Pacific'!$F$28:$F$43)</c:f>
              <c:numCache>
                <c:formatCode>#,##0</c:formatCode>
                <c:ptCount val="38"/>
                <c:pt idx="0">
                  <c:v>1895.0</c:v>
                </c:pt>
                <c:pt idx="1">
                  <c:v>920.0</c:v>
                </c:pt>
                <c:pt idx="2">
                  <c:v>2.0</c:v>
                </c:pt>
                <c:pt idx="3">
                  <c:v>1806.0</c:v>
                </c:pt>
                <c:pt idx="4">
                  <c:v>406.0</c:v>
                </c:pt>
                <c:pt idx="5">
                  <c:v>3577.0</c:v>
                </c:pt>
                <c:pt idx="6">
                  <c:v>410.0</c:v>
                </c:pt>
                <c:pt idx="7">
                  <c:v>1.0</c:v>
                </c:pt>
                <c:pt idx="8">
                  <c:v>1275.0</c:v>
                </c:pt>
                <c:pt idx="9">
                  <c:v>339.0</c:v>
                </c:pt>
                <c:pt idx="10">
                  <c:v>9.0</c:v>
                </c:pt>
                <c:pt idx="11">
                  <c:v>575.0</c:v>
                </c:pt>
                <c:pt idx="12">
                  <c:v>838.0</c:v>
                </c:pt>
                <c:pt idx="13">
                  <c:v>1037.0</c:v>
                </c:pt>
                <c:pt idx="14">
                  <c:v>5.0</c:v>
                </c:pt>
                <c:pt idx="15">
                  <c:v>0.0</c:v>
                </c:pt>
                <c:pt idx="16">
                  <c:v>18.0</c:v>
                </c:pt>
                <c:pt idx="17">
                  <c:v>0.0</c:v>
                </c:pt>
                <c:pt idx="18">
                  <c:v>1325.0</c:v>
                </c:pt>
                <c:pt idx="19">
                  <c:v>0.0</c:v>
                </c:pt>
                <c:pt idx="20">
                  <c:v>2.0</c:v>
                </c:pt>
                <c:pt idx="21">
                  <c:v>0.0</c:v>
                </c:pt>
                <c:pt idx="22">
                  <c:v>3628.0</c:v>
                </c:pt>
                <c:pt idx="23">
                  <c:v>0.0</c:v>
                </c:pt>
                <c:pt idx="24">
                  <c:v>1394.0</c:v>
                </c:pt>
                <c:pt idx="25">
                  <c:v>1000.0</c:v>
                </c:pt>
                <c:pt idx="26">
                  <c:v>319.0</c:v>
                </c:pt>
                <c:pt idx="27">
                  <c:v>504.0</c:v>
                </c:pt>
                <c:pt idx="28">
                  <c:v>14150.0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6.0</c:v>
                </c:pt>
                <c:pt idx="34">
                  <c:v>234.0</c:v>
                </c:pt>
                <c:pt idx="35">
                  <c:v>13.0</c:v>
                </c:pt>
                <c:pt idx="36">
                  <c:v>458.0</c:v>
                </c:pt>
                <c:pt idx="37">
                  <c:v>0.0</c:v>
                </c:pt>
              </c:numCache>
            </c:numRef>
          </c:val>
        </c:ser>
        <c:ser>
          <c:idx val="4"/>
          <c:order val="4"/>
          <c:tx>
            <c:strRef>
              <c:f>'Summary Pacific'!$G$3</c:f>
              <c:strCache>
                <c:ptCount val="1"/>
                <c:pt idx="0">
                  <c:v>Fiji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('Summary Pacific'!$B$4:$B$25,'Summary Pacific'!$B$28:$B$43)</c:f>
              <c:strCache>
                <c:ptCount val="38"/>
                <c:pt idx="0">
                  <c:v>Tarpaulins Standard  (6x4 meter - non branded)</c:v>
                </c:pt>
                <c:pt idx="1">
                  <c:v>Tarpaulins- other</c:v>
                </c:pt>
                <c:pt idx="2">
                  <c:v>Plastic sheeting rolls</c:v>
                </c:pt>
                <c:pt idx="3">
                  <c:v>Mosquito Nets Standards (To be defined)</c:v>
                </c:pt>
                <c:pt idx="4">
                  <c:v>Mosquito Nets - other</c:v>
                </c:pt>
                <c:pt idx="5">
                  <c:v>Blankets Standard (to be defined)</c:v>
                </c:pt>
                <c:pt idx="6">
                  <c:v>Blankets - other</c:v>
                </c:pt>
                <c:pt idx="7">
                  <c:v>Chainsaw</c:v>
                </c:pt>
                <c:pt idx="8">
                  <c:v>Shelter Tool Kit Standards (IFRC type)</c:v>
                </c:pt>
                <c:pt idx="9">
                  <c:v>Shelter Kits -other</c:v>
                </c:pt>
                <c:pt idx="10">
                  <c:v>Lamp/Torch</c:v>
                </c:pt>
                <c:pt idx="11">
                  <c:v>Solar Lanterns</c:v>
                </c:pt>
                <c:pt idx="12">
                  <c:v>Ropes</c:v>
                </c:pt>
                <c:pt idx="13">
                  <c:v>Kitchen sets - Standard (IFRC -Type A)</c:v>
                </c:pt>
                <c:pt idx="14">
                  <c:v>Kitchen sets - other</c:v>
                </c:pt>
                <c:pt idx="15">
                  <c:v>Tent - standard 16m2 (To be defined)</c:v>
                </c:pt>
                <c:pt idx="16">
                  <c:v>Tents - other</c:v>
                </c:pt>
                <c:pt idx="17">
                  <c:v>Storage Tents</c:v>
                </c:pt>
                <c:pt idx="18">
                  <c:v>Sleeping Mats</c:v>
                </c:pt>
                <c:pt idx="19">
                  <c:v>Water Bladder 5000L=&gt;10000L</c:v>
                </c:pt>
                <c:pt idx="20">
                  <c:v>Water bladder 1500L =&gt; 4000L</c:v>
                </c:pt>
                <c:pt idx="21">
                  <c:v>Tap Stand</c:v>
                </c:pt>
                <c:pt idx="22">
                  <c:v>Jerry cans Standards (10L)</c:v>
                </c:pt>
                <c:pt idx="23">
                  <c:v>Jerry Cans - other</c:v>
                </c:pt>
                <c:pt idx="24">
                  <c:v>Hygiene kits Standards (To be defined)</c:v>
                </c:pt>
                <c:pt idx="25">
                  <c:v>Hygiene kits - Local/Other </c:v>
                </c:pt>
                <c:pt idx="26">
                  <c:v>Oxfam type Bucket</c:v>
                </c:pt>
                <c:pt idx="27">
                  <c:v>Bucket - other</c:v>
                </c:pt>
                <c:pt idx="28">
                  <c:v>Soaps</c:v>
                </c:pt>
                <c:pt idx="29">
                  <c:v>Water Treatment Plants</c:v>
                </c:pt>
                <c:pt idx="30">
                  <c:v>Desalination Unit</c:v>
                </c:pt>
                <c:pt idx="31">
                  <c:v>Emergency Telecom kits</c:v>
                </c:pt>
                <c:pt idx="32">
                  <c:v>VHF Handsets and Programming Kit</c:v>
                </c:pt>
                <c:pt idx="33">
                  <c:v>Satellite Phones</c:v>
                </c:pt>
                <c:pt idx="34">
                  <c:v>Agriculture Tool Kits Standards (To be defined)</c:v>
                </c:pt>
                <c:pt idx="35">
                  <c:v>Generators</c:v>
                </c:pt>
                <c:pt idx="36">
                  <c:v>School bags</c:v>
                </c:pt>
                <c:pt idx="37">
                  <c:v>Basic Unit IEHK </c:v>
                </c:pt>
              </c:strCache>
            </c:strRef>
          </c:cat>
          <c:val>
            <c:numRef>
              <c:f>('Summary Pacific'!$G$4:$G$25,'Summary Pacific'!$G$28:$G$43)</c:f>
              <c:numCache>
                <c:formatCode>#,##0</c:formatCode>
                <c:ptCount val="38"/>
                <c:pt idx="0">
                  <c:v>103.0</c:v>
                </c:pt>
                <c:pt idx="1">
                  <c:v>395.0</c:v>
                </c:pt>
                <c:pt idx="2">
                  <c:v>0.0</c:v>
                </c:pt>
                <c:pt idx="3">
                  <c:v>1200.0</c:v>
                </c:pt>
                <c:pt idx="4">
                  <c:v>4000.0</c:v>
                </c:pt>
                <c:pt idx="5">
                  <c:v>299.0</c:v>
                </c:pt>
                <c:pt idx="6">
                  <c:v>0.0</c:v>
                </c:pt>
                <c:pt idx="7">
                  <c:v>0.0</c:v>
                </c:pt>
                <c:pt idx="8">
                  <c:v>964.0</c:v>
                </c:pt>
                <c:pt idx="9">
                  <c:v>482.0</c:v>
                </c:pt>
                <c:pt idx="10">
                  <c:v>20.0</c:v>
                </c:pt>
                <c:pt idx="11">
                  <c:v>50.0</c:v>
                </c:pt>
                <c:pt idx="12">
                  <c:v>0.0</c:v>
                </c:pt>
                <c:pt idx="13">
                  <c:v>106.0</c:v>
                </c:pt>
                <c:pt idx="14">
                  <c:v>0.0</c:v>
                </c:pt>
                <c:pt idx="15">
                  <c:v>84.0</c:v>
                </c:pt>
                <c:pt idx="16">
                  <c:v>344.0</c:v>
                </c:pt>
                <c:pt idx="17">
                  <c:v>2.0</c:v>
                </c:pt>
                <c:pt idx="18">
                  <c:v>100.0</c:v>
                </c:pt>
                <c:pt idx="19">
                  <c:v>9.0</c:v>
                </c:pt>
                <c:pt idx="20">
                  <c:v>5.0</c:v>
                </c:pt>
                <c:pt idx="21">
                  <c:v>4.0</c:v>
                </c:pt>
                <c:pt idx="22">
                  <c:v>14884.0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930.0</c:v>
                </c:pt>
                <c:pt idx="27">
                  <c:v>600.0</c:v>
                </c:pt>
                <c:pt idx="28">
                  <c:v>9800.0</c:v>
                </c:pt>
                <c:pt idx="29">
                  <c:v>3.0</c:v>
                </c:pt>
                <c:pt idx="30">
                  <c:v>0.0</c:v>
                </c:pt>
                <c:pt idx="31">
                  <c:v>0.0</c:v>
                </c:pt>
                <c:pt idx="32">
                  <c:v>9.0</c:v>
                </c:pt>
                <c:pt idx="33">
                  <c:v>8.0</c:v>
                </c:pt>
                <c:pt idx="34">
                  <c:v>0.0</c:v>
                </c:pt>
                <c:pt idx="35">
                  <c:v>10.0</c:v>
                </c:pt>
                <c:pt idx="36">
                  <c:v>4520.0</c:v>
                </c:pt>
                <c:pt idx="37">
                  <c:v>0.0</c:v>
                </c:pt>
              </c:numCache>
            </c:numRef>
          </c:val>
        </c:ser>
        <c:ser>
          <c:idx val="5"/>
          <c:order val="5"/>
          <c:tx>
            <c:strRef>
              <c:f>'Summary Pacific'!$H$3</c:f>
              <c:strCache>
                <c:ptCount val="1"/>
                <c:pt idx="0">
                  <c:v>Solomon's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('Summary Pacific'!$B$4:$B$25,'Summary Pacific'!$B$28:$B$43)</c:f>
              <c:strCache>
                <c:ptCount val="38"/>
                <c:pt idx="0">
                  <c:v>Tarpaulins Standard  (6x4 meter - non branded)</c:v>
                </c:pt>
                <c:pt idx="1">
                  <c:v>Tarpaulins- other</c:v>
                </c:pt>
                <c:pt idx="2">
                  <c:v>Plastic sheeting rolls</c:v>
                </c:pt>
                <c:pt idx="3">
                  <c:v>Mosquito Nets Standards (To be defined)</c:v>
                </c:pt>
                <c:pt idx="4">
                  <c:v>Mosquito Nets - other</c:v>
                </c:pt>
                <c:pt idx="5">
                  <c:v>Blankets Standard (to be defined)</c:v>
                </c:pt>
                <c:pt idx="6">
                  <c:v>Blankets - other</c:v>
                </c:pt>
                <c:pt idx="7">
                  <c:v>Chainsaw</c:v>
                </c:pt>
                <c:pt idx="8">
                  <c:v>Shelter Tool Kit Standards (IFRC type)</c:v>
                </c:pt>
                <c:pt idx="9">
                  <c:v>Shelter Kits -other</c:v>
                </c:pt>
                <c:pt idx="10">
                  <c:v>Lamp/Torch</c:v>
                </c:pt>
                <c:pt idx="11">
                  <c:v>Solar Lanterns</c:v>
                </c:pt>
                <c:pt idx="12">
                  <c:v>Ropes</c:v>
                </c:pt>
                <c:pt idx="13">
                  <c:v>Kitchen sets - Standard (IFRC -Type A)</c:v>
                </c:pt>
                <c:pt idx="14">
                  <c:v>Kitchen sets - other</c:v>
                </c:pt>
                <c:pt idx="15">
                  <c:v>Tent - standard 16m2 (To be defined)</c:v>
                </c:pt>
                <c:pt idx="16">
                  <c:v>Tents - other</c:v>
                </c:pt>
                <c:pt idx="17">
                  <c:v>Storage Tents</c:v>
                </c:pt>
                <c:pt idx="18">
                  <c:v>Sleeping Mats</c:v>
                </c:pt>
                <c:pt idx="19">
                  <c:v>Water Bladder 5000L=&gt;10000L</c:v>
                </c:pt>
                <c:pt idx="20">
                  <c:v>Water bladder 1500L =&gt; 4000L</c:v>
                </c:pt>
                <c:pt idx="21">
                  <c:v>Tap Stand</c:v>
                </c:pt>
                <c:pt idx="22">
                  <c:v>Jerry cans Standards (10L)</c:v>
                </c:pt>
                <c:pt idx="23">
                  <c:v>Jerry Cans - other</c:v>
                </c:pt>
                <c:pt idx="24">
                  <c:v>Hygiene kits Standards (To be defined)</c:v>
                </c:pt>
                <c:pt idx="25">
                  <c:v>Hygiene kits - Local/Other </c:v>
                </c:pt>
                <c:pt idx="26">
                  <c:v>Oxfam type Bucket</c:v>
                </c:pt>
                <c:pt idx="27">
                  <c:v>Bucket - other</c:v>
                </c:pt>
                <c:pt idx="28">
                  <c:v>Soaps</c:v>
                </c:pt>
                <c:pt idx="29">
                  <c:v>Water Treatment Plants</c:v>
                </c:pt>
                <c:pt idx="30">
                  <c:v>Desalination Unit</c:v>
                </c:pt>
                <c:pt idx="31">
                  <c:v>Emergency Telecom kits</c:v>
                </c:pt>
                <c:pt idx="32">
                  <c:v>VHF Handsets and Programming Kit</c:v>
                </c:pt>
                <c:pt idx="33">
                  <c:v>Satellite Phones</c:v>
                </c:pt>
                <c:pt idx="34">
                  <c:v>Agriculture Tool Kits Standards (To be defined)</c:v>
                </c:pt>
                <c:pt idx="35">
                  <c:v>Generators</c:v>
                </c:pt>
                <c:pt idx="36">
                  <c:v>School bags</c:v>
                </c:pt>
                <c:pt idx="37">
                  <c:v>Basic Unit IEHK </c:v>
                </c:pt>
              </c:strCache>
            </c:strRef>
          </c:cat>
          <c:val>
            <c:numRef>
              <c:f>('Summary Pacific'!$H$4:$H$25,'Summary Pacific'!$H$28:$H$43)</c:f>
              <c:numCache>
                <c:formatCode>#,##0</c:formatCode>
                <c:ptCount val="38"/>
                <c:pt idx="0">
                  <c:v>993.0</c:v>
                </c:pt>
                <c:pt idx="1">
                  <c:v>4124.0</c:v>
                </c:pt>
                <c:pt idx="2">
                  <c:v>0.0</c:v>
                </c:pt>
                <c:pt idx="3">
                  <c:v>2262.0</c:v>
                </c:pt>
                <c:pt idx="4">
                  <c:v>7026.0</c:v>
                </c:pt>
                <c:pt idx="5">
                  <c:v>3252.0</c:v>
                </c:pt>
                <c:pt idx="6">
                  <c:v>0.0</c:v>
                </c:pt>
                <c:pt idx="7">
                  <c:v>0.0</c:v>
                </c:pt>
                <c:pt idx="8">
                  <c:v>1187.0</c:v>
                </c:pt>
                <c:pt idx="9">
                  <c:v>0.0</c:v>
                </c:pt>
                <c:pt idx="10">
                  <c:v>0.0</c:v>
                </c:pt>
                <c:pt idx="11">
                  <c:v>457.0</c:v>
                </c:pt>
                <c:pt idx="12">
                  <c:v>200.0</c:v>
                </c:pt>
                <c:pt idx="13">
                  <c:v>386.0</c:v>
                </c:pt>
                <c:pt idx="14">
                  <c:v>1801.0</c:v>
                </c:pt>
                <c:pt idx="15">
                  <c:v>0.0</c:v>
                </c:pt>
                <c:pt idx="16">
                  <c:v>43.0</c:v>
                </c:pt>
                <c:pt idx="17">
                  <c:v>0.0</c:v>
                </c:pt>
                <c:pt idx="18">
                  <c:v>119.0</c:v>
                </c:pt>
                <c:pt idx="19">
                  <c:v>6.0</c:v>
                </c:pt>
                <c:pt idx="20">
                  <c:v>8.0</c:v>
                </c:pt>
                <c:pt idx="21">
                  <c:v>0.0</c:v>
                </c:pt>
                <c:pt idx="22">
                  <c:v>17784.0</c:v>
                </c:pt>
                <c:pt idx="23">
                  <c:v>0.0</c:v>
                </c:pt>
                <c:pt idx="24">
                  <c:v>1013.0</c:v>
                </c:pt>
                <c:pt idx="25">
                  <c:v>1855.0</c:v>
                </c:pt>
                <c:pt idx="26">
                  <c:v>1530.0</c:v>
                </c:pt>
                <c:pt idx="27">
                  <c:v>2142.0</c:v>
                </c:pt>
                <c:pt idx="28">
                  <c:v>7404.0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138.0</c:v>
                </c:pt>
                <c:pt idx="37">
                  <c:v>0.0</c:v>
                </c:pt>
              </c:numCache>
            </c:numRef>
          </c:val>
        </c:ser>
        <c:ser>
          <c:idx val="6"/>
          <c:order val="6"/>
          <c:tx>
            <c:strRef>
              <c:f>'Summary Pacific'!$I$3</c:f>
              <c:strCache>
                <c:ptCount val="1"/>
                <c:pt idx="0">
                  <c:v>Tonga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('Summary Pacific'!$B$4:$B$25,'Summary Pacific'!$B$28:$B$43)</c:f>
              <c:strCache>
                <c:ptCount val="38"/>
                <c:pt idx="0">
                  <c:v>Tarpaulins Standard  (6x4 meter - non branded)</c:v>
                </c:pt>
                <c:pt idx="1">
                  <c:v>Tarpaulins- other</c:v>
                </c:pt>
                <c:pt idx="2">
                  <c:v>Plastic sheeting rolls</c:v>
                </c:pt>
                <c:pt idx="3">
                  <c:v>Mosquito Nets Standards (To be defined)</c:v>
                </c:pt>
                <c:pt idx="4">
                  <c:v>Mosquito Nets - other</c:v>
                </c:pt>
                <c:pt idx="5">
                  <c:v>Blankets Standard (to be defined)</c:v>
                </c:pt>
                <c:pt idx="6">
                  <c:v>Blankets - other</c:v>
                </c:pt>
                <c:pt idx="7">
                  <c:v>Chainsaw</c:v>
                </c:pt>
                <c:pt idx="8">
                  <c:v>Shelter Tool Kit Standards (IFRC type)</c:v>
                </c:pt>
                <c:pt idx="9">
                  <c:v>Shelter Kits -other</c:v>
                </c:pt>
                <c:pt idx="10">
                  <c:v>Lamp/Torch</c:v>
                </c:pt>
                <c:pt idx="11">
                  <c:v>Solar Lanterns</c:v>
                </c:pt>
                <c:pt idx="12">
                  <c:v>Ropes</c:v>
                </c:pt>
                <c:pt idx="13">
                  <c:v>Kitchen sets - Standard (IFRC -Type A)</c:v>
                </c:pt>
                <c:pt idx="14">
                  <c:v>Kitchen sets - other</c:v>
                </c:pt>
                <c:pt idx="15">
                  <c:v>Tent - standard 16m2 (To be defined)</c:v>
                </c:pt>
                <c:pt idx="16">
                  <c:v>Tents - other</c:v>
                </c:pt>
                <c:pt idx="17">
                  <c:v>Storage Tents</c:v>
                </c:pt>
                <c:pt idx="18">
                  <c:v>Sleeping Mats</c:v>
                </c:pt>
                <c:pt idx="19">
                  <c:v>Water Bladder 5000L=&gt;10000L</c:v>
                </c:pt>
                <c:pt idx="20">
                  <c:v>Water bladder 1500L =&gt; 4000L</c:v>
                </c:pt>
                <c:pt idx="21">
                  <c:v>Tap Stand</c:v>
                </c:pt>
                <c:pt idx="22">
                  <c:v>Jerry cans Standards (10L)</c:v>
                </c:pt>
                <c:pt idx="23">
                  <c:v>Jerry Cans - other</c:v>
                </c:pt>
                <c:pt idx="24">
                  <c:v>Hygiene kits Standards (To be defined)</c:v>
                </c:pt>
                <c:pt idx="25">
                  <c:v>Hygiene kits - Local/Other </c:v>
                </c:pt>
                <c:pt idx="26">
                  <c:v>Oxfam type Bucket</c:v>
                </c:pt>
                <c:pt idx="27">
                  <c:v>Bucket - other</c:v>
                </c:pt>
                <c:pt idx="28">
                  <c:v>Soaps</c:v>
                </c:pt>
                <c:pt idx="29">
                  <c:v>Water Treatment Plants</c:v>
                </c:pt>
                <c:pt idx="30">
                  <c:v>Desalination Unit</c:v>
                </c:pt>
                <c:pt idx="31">
                  <c:v>Emergency Telecom kits</c:v>
                </c:pt>
                <c:pt idx="32">
                  <c:v>VHF Handsets and Programming Kit</c:v>
                </c:pt>
                <c:pt idx="33">
                  <c:v>Satellite Phones</c:v>
                </c:pt>
                <c:pt idx="34">
                  <c:v>Agriculture Tool Kits Standards (To be defined)</c:v>
                </c:pt>
                <c:pt idx="35">
                  <c:v>Generators</c:v>
                </c:pt>
                <c:pt idx="36">
                  <c:v>School bags</c:v>
                </c:pt>
                <c:pt idx="37">
                  <c:v>Basic Unit IEHK </c:v>
                </c:pt>
              </c:strCache>
            </c:strRef>
          </c:cat>
          <c:val>
            <c:numRef>
              <c:f>('Summary Pacific'!$I$4:$I$25,'Summary Pacific'!$I$28:$I$43)</c:f>
              <c:numCache>
                <c:formatCode>#,##0</c:formatCode>
                <c:ptCount val="38"/>
                <c:pt idx="0">
                  <c:v>6100.0</c:v>
                </c:pt>
                <c:pt idx="1">
                  <c:v>0.0</c:v>
                </c:pt>
                <c:pt idx="2">
                  <c:v>6.0</c:v>
                </c:pt>
                <c:pt idx="3">
                  <c:v>750.0</c:v>
                </c:pt>
                <c:pt idx="4">
                  <c:v>0.0</c:v>
                </c:pt>
                <c:pt idx="5">
                  <c:v>10701.0</c:v>
                </c:pt>
                <c:pt idx="6">
                  <c:v>335.0</c:v>
                </c:pt>
                <c:pt idx="7">
                  <c:v>0.0</c:v>
                </c:pt>
                <c:pt idx="8">
                  <c:v>434.0</c:v>
                </c:pt>
                <c:pt idx="9">
                  <c:v>258.0</c:v>
                </c:pt>
                <c:pt idx="10">
                  <c:v>0.0</c:v>
                </c:pt>
                <c:pt idx="11">
                  <c:v>3206.0</c:v>
                </c:pt>
                <c:pt idx="12">
                  <c:v>100.0</c:v>
                </c:pt>
                <c:pt idx="13">
                  <c:v>2921.0</c:v>
                </c:pt>
                <c:pt idx="14">
                  <c:v>0.0</c:v>
                </c:pt>
                <c:pt idx="15">
                  <c:v>105.0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6.0</c:v>
                </c:pt>
                <c:pt idx="22">
                  <c:v>5616.0</c:v>
                </c:pt>
                <c:pt idx="23">
                  <c:v>1000.0</c:v>
                </c:pt>
                <c:pt idx="24">
                  <c:v>0.0</c:v>
                </c:pt>
                <c:pt idx="25">
                  <c:v>5691.0</c:v>
                </c:pt>
                <c:pt idx="26">
                  <c:v>3102.0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1.0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</c:numCache>
            </c:numRef>
          </c:val>
        </c:ser>
        <c:ser>
          <c:idx val="7"/>
          <c:order val="7"/>
          <c:tx>
            <c:strRef>
              <c:f>'Summary Pacific'!$J$3</c:f>
              <c:strCache>
                <c:ptCount val="1"/>
                <c:pt idx="0">
                  <c:v>Samoa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('Summary Pacific'!$B$4:$B$25,'Summary Pacific'!$B$28:$B$43)</c:f>
              <c:strCache>
                <c:ptCount val="38"/>
                <c:pt idx="0">
                  <c:v>Tarpaulins Standard  (6x4 meter - non branded)</c:v>
                </c:pt>
                <c:pt idx="1">
                  <c:v>Tarpaulins- other</c:v>
                </c:pt>
                <c:pt idx="2">
                  <c:v>Plastic sheeting rolls</c:v>
                </c:pt>
                <c:pt idx="3">
                  <c:v>Mosquito Nets Standards (To be defined)</c:v>
                </c:pt>
                <c:pt idx="4">
                  <c:v>Mosquito Nets - other</c:v>
                </c:pt>
                <c:pt idx="5">
                  <c:v>Blankets Standard (to be defined)</c:v>
                </c:pt>
                <c:pt idx="6">
                  <c:v>Blankets - other</c:v>
                </c:pt>
                <c:pt idx="7">
                  <c:v>Chainsaw</c:v>
                </c:pt>
                <c:pt idx="8">
                  <c:v>Shelter Tool Kit Standards (IFRC type)</c:v>
                </c:pt>
                <c:pt idx="9">
                  <c:v>Shelter Kits -other</c:v>
                </c:pt>
                <c:pt idx="10">
                  <c:v>Lamp/Torch</c:v>
                </c:pt>
                <c:pt idx="11">
                  <c:v>Solar Lanterns</c:v>
                </c:pt>
                <c:pt idx="12">
                  <c:v>Ropes</c:v>
                </c:pt>
                <c:pt idx="13">
                  <c:v>Kitchen sets - Standard (IFRC -Type A)</c:v>
                </c:pt>
                <c:pt idx="14">
                  <c:v>Kitchen sets - other</c:v>
                </c:pt>
                <c:pt idx="15">
                  <c:v>Tent - standard 16m2 (To be defined)</c:v>
                </c:pt>
                <c:pt idx="16">
                  <c:v>Tents - other</c:v>
                </c:pt>
                <c:pt idx="17">
                  <c:v>Storage Tents</c:v>
                </c:pt>
                <c:pt idx="18">
                  <c:v>Sleeping Mats</c:v>
                </c:pt>
                <c:pt idx="19">
                  <c:v>Water Bladder 5000L=&gt;10000L</c:v>
                </c:pt>
                <c:pt idx="20">
                  <c:v>Water bladder 1500L =&gt; 4000L</c:v>
                </c:pt>
                <c:pt idx="21">
                  <c:v>Tap Stand</c:v>
                </c:pt>
                <c:pt idx="22">
                  <c:v>Jerry cans Standards (10L)</c:v>
                </c:pt>
                <c:pt idx="23">
                  <c:v>Jerry Cans - other</c:v>
                </c:pt>
                <c:pt idx="24">
                  <c:v>Hygiene kits Standards (To be defined)</c:v>
                </c:pt>
                <c:pt idx="25">
                  <c:v>Hygiene kits - Local/Other </c:v>
                </c:pt>
                <c:pt idx="26">
                  <c:v>Oxfam type Bucket</c:v>
                </c:pt>
                <c:pt idx="27">
                  <c:v>Bucket - other</c:v>
                </c:pt>
                <c:pt idx="28">
                  <c:v>Soaps</c:v>
                </c:pt>
                <c:pt idx="29">
                  <c:v>Water Treatment Plants</c:v>
                </c:pt>
                <c:pt idx="30">
                  <c:v>Desalination Unit</c:v>
                </c:pt>
                <c:pt idx="31">
                  <c:v>Emergency Telecom kits</c:v>
                </c:pt>
                <c:pt idx="32">
                  <c:v>VHF Handsets and Programming Kit</c:v>
                </c:pt>
                <c:pt idx="33">
                  <c:v>Satellite Phones</c:v>
                </c:pt>
                <c:pt idx="34">
                  <c:v>Agriculture Tool Kits Standards (To be defined)</c:v>
                </c:pt>
                <c:pt idx="35">
                  <c:v>Generators</c:v>
                </c:pt>
                <c:pt idx="36">
                  <c:v>School bags</c:v>
                </c:pt>
                <c:pt idx="37">
                  <c:v>Basic Unit IEHK </c:v>
                </c:pt>
              </c:strCache>
            </c:strRef>
          </c:cat>
          <c:val>
            <c:numRef>
              <c:f>('Summary Pacific'!$J$4:$J$25,'Summary Pacific'!$J$28:$J$43)</c:f>
              <c:numCache>
                <c:formatCode>#,##0</c:formatCode>
                <c:ptCount val="38"/>
                <c:pt idx="0">
                  <c:v>2135.0</c:v>
                </c:pt>
                <c:pt idx="1">
                  <c:v>0.0</c:v>
                </c:pt>
                <c:pt idx="2">
                  <c:v>6.0</c:v>
                </c:pt>
                <c:pt idx="3">
                  <c:v>1549.0</c:v>
                </c:pt>
                <c:pt idx="4">
                  <c:v>0.0</c:v>
                </c:pt>
                <c:pt idx="5">
                  <c:v>3831.0</c:v>
                </c:pt>
                <c:pt idx="6">
                  <c:v>0.0</c:v>
                </c:pt>
                <c:pt idx="7">
                  <c:v>0.0</c:v>
                </c:pt>
                <c:pt idx="8">
                  <c:v>851.0</c:v>
                </c:pt>
                <c:pt idx="9">
                  <c:v>260.0</c:v>
                </c:pt>
                <c:pt idx="10">
                  <c:v>1126.0</c:v>
                </c:pt>
                <c:pt idx="11">
                  <c:v>0.0</c:v>
                </c:pt>
                <c:pt idx="12">
                  <c:v>13.0</c:v>
                </c:pt>
                <c:pt idx="13">
                  <c:v>3025.0</c:v>
                </c:pt>
                <c:pt idx="14">
                  <c:v>0.0</c:v>
                </c:pt>
                <c:pt idx="15">
                  <c:v>0.0</c:v>
                </c:pt>
                <c:pt idx="16">
                  <c:v>3.0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1612.0</c:v>
                </c:pt>
                <c:pt idx="23">
                  <c:v>1264.0</c:v>
                </c:pt>
                <c:pt idx="24">
                  <c:v>77.0</c:v>
                </c:pt>
                <c:pt idx="25">
                  <c:v>1250.0</c:v>
                </c:pt>
                <c:pt idx="26">
                  <c:v>2625.0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</c:numCache>
            </c:numRef>
          </c:val>
        </c:ser>
        <c:ser>
          <c:idx val="8"/>
          <c:order val="8"/>
          <c:tx>
            <c:strRef>
              <c:f>'Summary Pacific'!$K$3</c:f>
              <c:strCache>
                <c:ptCount val="1"/>
                <c:pt idx="0">
                  <c:v>Tuvalu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('Summary Pacific'!$B$4:$B$25,'Summary Pacific'!$B$28:$B$43)</c:f>
              <c:strCache>
                <c:ptCount val="38"/>
                <c:pt idx="0">
                  <c:v>Tarpaulins Standard  (6x4 meter - non branded)</c:v>
                </c:pt>
                <c:pt idx="1">
                  <c:v>Tarpaulins- other</c:v>
                </c:pt>
                <c:pt idx="2">
                  <c:v>Plastic sheeting rolls</c:v>
                </c:pt>
                <c:pt idx="3">
                  <c:v>Mosquito Nets Standards (To be defined)</c:v>
                </c:pt>
                <c:pt idx="4">
                  <c:v>Mosquito Nets - other</c:v>
                </c:pt>
                <c:pt idx="5">
                  <c:v>Blankets Standard (to be defined)</c:v>
                </c:pt>
                <c:pt idx="6">
                  <c:v>Blankets - other</c:v>
                </c:pt>
                <c:pt idx="7">
                  <c:v>Chainsaw</c:v>
                </c:pt>
                <c:pt idx="8">
                  <c:v>Shelter Tool Kit Standards (IFRC type)</c:v>
                </c:pt>
                <c:pt idx="9">
                  <c:v>Shelter Kits -other</c:v>
                </c:pt>
                <c:pt idx="10">
                  <c:v>Lamp/Torch</c:v>
                </c:pt>
                <c:pt idx="11">
                  <c:v>Solar Lanterns</c:v>
                </c:pt>
                <c:pt idx="12">
                  <c:v>Ropes</c:v>
                </c:pt>
                <c:pt idx="13">
                  <c:v>Kitchen sets - Standard (IFRC -Type A)</c:v>
                </c:pt>
                <c:pt idx="14">
                  <c:v>Kitchen sets - other</c:v>
                </c:pt>
                <c:pt idx="15">
                  <c:v>Tent - standard 16m2 (To be defined)</c:v>
                </c:pt>
                <c:pt idx="16">
                  <c:v>Tents - other</c:v>
                </c:pt>
                <c:pt idx="17">
                  <c:v>Storage Tents</c:v>
                </c:pt>
                <c:pt idx="18">
                  <c:v>Sleeping Mats</c:v>
                </c:pt>
                <c:pt idx="19">
                  <c:v>Water Bladder 5000L=&gt;10000L</c:v>
                </c:pt>
                <c:pt idx="20">
                  <c:v>Water bladder 1500L =&gt; 4000L</c:v>
                </c:pt>
                <c:pt idx="21">
                  <c:v>Tap Stand</c:v>
                </c:pt>
                <c:pt idx="22">
                  <c:v>Jerry cans Standards (10L)</c:v>
                </c:pt>
                <c:pt idx="23">
                  <c:v>Jerry Cans - other</c:v>
                </c:pt>
                <c:pt idx="24">
                  <c:v>Hygiene kits Standards (To be defined)</c:v>
                </c:pt>
                <c:pt idx="25">
                  <c:v>Hygiene kits - Local/Other </c:v>
                </c:pt>
                <c:pt idx="26">
                  <c:v>Oxfam type Bucket</c:v>
                </c:pt>
                <c:pt idx="27">
                  <c:v>Bucket - other</c:v>
                </c:pt>
                <c:pt idx="28">
                  <c:v>Soaps</c:v>
                </c:pt>
                <c:pt idx="29">
                  <c:v>Water Treatment Plants</c:v>
                </c:pt>
                <c:pt idx="30">
                  <c:v>Desalination Unit</c:v>
                </c:pt>
                <c:pt idx="31">
                  <c:v>Emergency Telecom kits</c:v>
                </c:pt>
                <c:pt idx="32">
                  <c:v>VHF Handsets and Programming Kit</c:v>
                </c:pt>
                <c:pt idx="33">
                  <c:v>Satellite Phones</c:v>
                </c:pt>
                <c:pt idx="34">
                  <c:v>Agriculture Tool Kits Standards (To be defined)</c:v>
                </c:pt>
                <c:pt idx="35">
                  <c:v>Generators</c:v>
                </c:pt>
                <c:pt idx="36">
                  <c:v>School bags</c:v>
                </c:pt>
                <c:pt idx="37">
                  <c:v>Basic Unit IEHK </c:v>
                </c:pt>
              </c:strCache>
            </c:strRef>
          </c:cat>
          <c:val>
            <c:numRef>
              <c:f>('Summary Pacific'!$K$4:$K$25,'Summary Pacific'!$K$28:$K$43)</c:f>
              <c:numCache>
                <c:formatCode>#,##0</c:formatCode>
                <c:ptCount val="38"/>
                <c:pt idx="0">
                  <c:v>73.0</c:v>
                </c:pt>
                <c:pt idx="1">
                  <c:v>0.0</c:v>
                </c:pt>
                <c:pt idx="2">
                  <c:v>0.0</c:v>
                </c:pt>
                <c:pt idx="3">
                  <c:v>714.0</c:v>
                </c:pt>
                <c:pt idx="4">
                  <c:v>0.0</c:v>
                </c:pt>
                <c:pt idx="5">
                  <c:v>1067.0</c:v>
                </c:pt>
                <c:pt idx="6">
                  <c:v>0.0</c:v>
                </c:pt>
                <c:pt idx="7">
                  <c:v>0.0</c:v>
                </c:pt>
                <c:pt idx="8">
                  <c:v>304.0</c:v>
                </c:pt>
                <c:pt idx="9">
                  <c:v>0.0</c:v>
                </c:pt>
                <c:pt idx="10">
                  <c:v>0.0</c:v>
                </c:pt>
                <c:pt idx="11">
                  <c:v>277.0</c:v>
                </c:pt>
                <c:pt idx="12">
                  <c:v>0.0</c:v>
                </c:pt>
                <c:pt idx="13">
                  <c:v>313.0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1185.0</c:v>
                </c:pt>
                <c:pt idx="24">
                  <c:v>322.0</c:v>
                </c:pt>
                <c:pt idx="25">
                  <c:v>0.0</c:v>
                </c:pt>
                <c:pt idx="26">
                  <c:v>375.0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</c:numCache>
            </c:numRef>
          </c:val>
        </c:ser>
        <c:ser>
          <c:idx val="9"/>
          <c:order val="9"/>
          <c:tx>
            <c:strRef>
              <c:f>'Summary Pacific'!$L$3</c:f>
              <c:strCache>
                <c:ptCount val="1"/>
                <c:pt idx="0">
                  <c:v>Cook Islands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('Summary Pacific'!$B$4:$B$25,'Summary Pacific'!$B$28:$B$43)</c:f>
              <c:strCache>
                <c:ptCount val="38"/>
                <c:pt idx="0">
                  <c:v>Tarpaulins Standard  (6x4 meter - non branded)</c:v>
                </c:pt>
                <c:pt idx="1">
                  <c:v>Tarpaulins- other</c:v>
                </c:pt>
                <c:pt idx="2">
                  <c:v>Plastic sheeting rolls</c:v>
                </c:pt>
                <c:pt idx="3">
                  <c:v>Mosquito Nets Standards (To be defined)</c:v>
                </c:pt>
                <c:pt idx="4">
                  <c:v>Mosquito Nets - other</c:v>
                </c:pt>
                <c:pt idx="5">
                  <c:v>Blankets Standard (to be defined)</c:v>
                </c:pt>
                <c:pt idx="6">
                  <c:v>Blankets - other</c:v>
                </c:pt>
                <c:pt idx="7">
                  <c:v>Chainsaw</c:v>
                </c:pt>
                <c:pt idx="8">
                  <c:v>Shelter Tool Kit Standards (IFRC type)</c:v>
                </c:pt>
                <c:pt idx="9">
                  <c:v>Shelter Kits -other</c:v>
                </c:pt>
                <c:pt idx="10">
                  <c:v>Lamp/Torch</c:v>
                </c:pt>
                <c:pt idx="11">
                  <c:v>Solar Lanterns</c:v>
                </c:pt>
                <c:pt idx="12">
                  <c:v>Ropes</c:v>
                </c:pt>
                <c:pt idx="13">
                  <c:v>Kitchen sets - Standard (IFRC -Type A)</c:v>
                </c:pt>
                <c:pt idx="14">
                  <c:v>Kitchen sets - other</c:v>
                </c:pt>
                <c:pt idx="15">
                  <c:v>Tent - standard 16m2 (To be defined)</c:v>
                </c:pt>
                <c:pt idx="16">
                  <c:v>Tents - other</c:v>
                </c:pt>
                <c:pt idx="17">
                  <c:v>Storage Tents</c:v>
                </c:pt>
                <c:pt idx="18">
                  <c:v>Sleeping Mats</c:v>
                </c:pt>
                <c:pt idx="19">
                  <c:v>Water Bladder 5000L=&gt;10000L</c:v>
                </c:pt>
                <c:pt idx="20">
                  <c:v>Water bladder 1500L =&gt; 4000L</c:v>
                </c:pt>
                <c:pt idx="21">
                  <c:v>Tap Stand</c:v>
                </c:pt>
                <c:pt idx="22">
                  <c:v>Jerry cans Standards (10L)</c:v>
                </c:pt>
                <c:pt idx="23">
                  <c:v>Jerry Cans - other</c:v>
                </c:pt>
                <c:pt idx="24">
                  <c:v>Hygiene kits Standards (To be defined)</c:v>
                </c:pt>
                <c:pt idx="25">
                  <c:v>Hygiene kits - Local/Other </c:v>
                </c:pt>
                <c:pt idx="26">
                  <c:v>Oxfam type Bucket</c:v>
                </c:pt>
                <c:pt idx="27">
                  <c:v>Bucket - other</c:v>
                </c:pt>
                <c:pt idx="28">
                  <c:v>Soaps</c:v>
                </c:pt>
                <c:pt idx="29">
                  <c:v>Water Treatment Plants</c:v>
                </c:pt>
                <c:pt idx="30">
                  <c:v>Desalination Unit</c:v>
                </c:pt>
                <c:pt idx="31">
                  <c:v>Emergency Telecom kits</c:v>
                </c:pt>
                <c:pt idx="32">
                  <c:v>VHF Handsets and Programming Kit</c:v>
                </c:pt>
                <c:pt idx="33">
                  <c:v>Satellite Phones</c:v>
                </c:pt>
                <c:pt idx="34">
                  <c:v>Agriculture Tool Kits Standards (To be defined)</c:v>
                </c:pt>
                <c:pt idx="35">
                  <c:v>Generators</c:v>
                </c:pt>
                <c:pt idx="36">
                  <c:v>School bags</c:v>
                </c:pt>
                <c:pt idx="37">
                  <c:v>Basic Unit IEHK </c:v>
                </c:pt>
              </c:strCache>
            </c:strRef>
          </c:cat>
          <c:val>
            <c:numRef>
              <c:f>('Summary Pacific'!$L$4:$L$25,'Summary Pacific'!$L$28:$L$43)</c:f>
              <c:numCache>
                <c:formatCode>#,##0</c:formatCode>
                <c:ptCount val="38"/>
                <c:pt idx="0">
                  <c:v>1777.0</c:v>
                </c:pt>
                <c:pt idx="1">
                  <c:v>0.0</c:v>
                </c:pt>
                <c:pt idx="2">
                  <c:v>0.0</c:v>
                </c:pt>
                <c:pt idx="3">
                  <c:v>80.0</c:v>
                </c:pt>
                <c:pt idx="4">
                  <c:v>0.0</c:v>
                </c:pt>
                <c:pt idx="5">
                  <c:v>679.0</c:v>
                </c:pt>
                <c:pt idx="6">
                  <c:v>0.0</c:v>
                </c:pt>
                <c:pt idx="7">
                  <c:v>0.0</c:v>
                </c:pt>
                <c:pt idx="8">
                  <c:v>326.0</c:v>
                </c:pt>
                <c:pt idx="9">
                  <c:v>556.0</c:v>
                </c:pt>
                <c:pt idx="10">
                  <c:v>0.0</c:v>
                </c:pt>
                <c:pt idx="11">
                  <c:v>119.0</c:v>
                </c:pt>
                <c:pt idx="12">
                  <c:v>0.0</c:v>
                </c:pt>
                <c:pt idx="13">
                  <c:v>269.0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900.0</c:v>
                </c:pt>
                <c:pt idx="23">
                  <c:v>1397.0</c:v>
                </c:pt>
                <c:pt idx="24">
                  <c:v>330.0</c:v>
                </c:pt>
                <c:pt idx="25">
                  <c:v>0.0</c:v>
                </c:pt>
                <c:pt idx="26">
                  <c:v>16.0</c:v>
                </c:pt>
                <c:pt idx="27">
                  <c:v>0.0</c:v>
                </c:pt>
                <c:pt idx="28">
                  <c:v>0.0</c:v>
                </c:pt>
                <c:pt idx="29">
                  <c:v>1.0</c:v>
                </c:pt>
                <c:pt idx="30">
                  <c:v>2.0</c:v>
                </c:pt>
                <c:pt idx="31">
                  <c:v>0.0</c:v>
                </c:pt>
                <c:pt idx="32">
                  <c:v>1.0</c:v>
                </c:pt>
                <c:pt idx="33">
                  <c:v>5.0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</c:numCache>
            </c:numRef>
          </c:val>
        </c:ser>
        <c:ser>
          <c:idx val="10"/>
          <c:order val="10"/>
          <c:tx>
            <c:strRef>
              <c:f>'Summary Pacific'!$M$3</c:f>
              <c:strCache>
                <c:ptCount val="1"/>
                <c:pt idx="0">
                  <c:v>PNG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('Summary Pacific'!$B$4:$B$25,'Summary Pacific'!$B$28:$B$43)</c:f>
              <c:strCache>
                <c:ptCount val="38"/>
                <c:pt idx="0">
                  <c:v>Tarpaulins Standard  (6x4 meter - non branded)</c:v>
                </c:pt>
                <c:pt idx="1">
                  <c:v>Tarpaulins- other</c:v>
                </c:pt>
                <c:pt idx="2">
                  <c:v>Plastic sheeting rolls</c:v>
                </c:pt>
                <c:pt idx="3">
                  <c:v>Mosquito Nets Standards (To be defined)</c:v>
                </c:pt>
                <c:pt idx="4">
                  <c:v>Mosquito Nets - other</c:v>
                </c:pt>
                <c:pt idx="5">
                  <c:v>Blankets Standard (to be defined)</c:v>
                </c:pt>
                <c:pt idx="6">
                  <c:v>Blankets - other</c:v>
                </c:pt>
                <c:pt idx="7">
                  <c:v>Chainsaw</c:v>
                </c:pt>
                <c:pt idx="8">
                  <c:v>Shelter Tool Kit Standards (IFRC type)</c:v>
                </c:pt>
                <c:pt idx="9">
                  <c:v>Shelter Kits -other</c:v>
                </c:pt>
                <c:pt idx="10">
                  <c:v>Lamp/Torch</c:v>
                </c:pt>
                <c:pt idx="11">
                  <c:v>Solar Lanterns</c:v>
                </c:pt>
                <c:pt idx="12">
                  <c:v>Ropes</c:v>
                </c:pt>
                <c:pt idx="13">
                  <c:v>Kitchen sets - Standard (IFRC -Type A)</c:v>
                </c:pt>
                <c:pt idx="14">
                  <c:v>Kitchen sets - other</c:v>
                </c:pt>
                <c:pt idx="15">
                  <c:v>Tent - standard 16m2 (To be defined)</c:v>
                </c:pt>
                <c:pt idx="16">
                  <c:v>Tents - other</c:v>
                </c:pt>
                <c:pt idx="17">
                  <c:v>Storage Tents</c:v>
                </c:pt>
                <c:pt idx="18">
                  <c:v>Sleeping Mats</c:v>
                </c:pt>
                <c:pt idx="19">
                  <c:v>Water Bladder 5000L=&gt;10000L</c:v>
                </c:pt>
                <c:pt idx="20">
                  <c:v>Water bladder 1500L =&gt; 4000L</c:v>
                </c:pt>
                <c:pt idx="21">
                  <c:v>Tap Stand</c:v>
                </c:pt>
                <c:pt idx="22">
                  <c:v>Jerry cans Standards (10L)</c:v>
                </c:pt>
                <c:pt idx="23">
                  <c:v>Jerry Cans - other</c:v>
                </c:pt>
                <c:pt idx="24">
                  <c:v>Hygiene kits Standards (To be defined)</c:v>
                </c:pt>
                <c:pt idx="25">
                  <c:v>Hygiene kits - Local/Other </c:v>
                </c:pt>
                <c:pt idx="26">
                  <c:v>Oxfam type Bucket</c:v>
                </c:pt>
                <c:pt idx="27">
                  <c:v>Bucket - other</c:v>
                </c:pt>
                <c:pt idx="28">
                  <c:v>Soaps</c:v>
                </c:pt>
                <c:pt idx="29">
                  <c:v>Water Treatment Plants</c:v>
                </c:pt>
                <c:pt idx="30">
                  <c:v>Desalination Unit</c:v>
                </c:pt>
                <c:pt idx="31">
                  <c:v>Emergency Telecom kits</c:v>
                </c:pt>
                <c:pt idx="32">
                  <c:v>VHF Handsets and Programming Kit</c:v>
                </c:pt>
                <c:pt idx="33">
                  <c:v>Satellite Phones</c:v>
                </c:pt>
                <c:pt idx="34">
                  <c:v>Agriculture Tool Kits Standards (To be defined)</c:v>
                </c:pt>
                <c:pt idx="35">
                  <c:v>Generators</c:v>
                </c:pt>
                <c:pt idx="36">
                  <c:v>School bags</c:v>
                </c:pt>
                <c:pt idx="37">
                  <c:v>Basic Unit IEHK </c:v>
                </c:pt>
              </c:strCache>
            </c:strRef>
          </c:cat>
          <c:val>
            <c:numRef>
              <c:f>('Summary Pacific'!$M$4:$M$25,'Summary Pacific'!$M$28:$M$43)</c:f>
              <c:numCache>
                <c:formatCode>#,##0</c:formatCode>
                <c:ptCount val="38"/>
                <c:pt idx="0">
                  <c:v>2553.0</c:v>
                </c:pt>
                <c:pt idx="1">
                  <c:v>2853.0</c:v>
                </c:pt>
                <c:pt idx="2">
                  <c:v>394.0</c:v>
                </c:pt>
                <c:pt idx="3">
                  <c:v>2370.0</c:v>
                </c:pt>
                <c:pt idx="4">
                  <c:v>1510.0</c:v>
                </c:pt>
                <c:pt idx="5">
                  <c:v>2084.0</c:v>
                </c:pt>
                <c:pt idx="6">
                  <c:v>2310.0</c:v>
                </c:pt>
                <c:pt idx="7">
                  <c:v>0.0</c:v>
                </c:pt>
                <c:pt idx="8">
                  <c:v>0.0</c:v>
                </c:pt>
                <c:pt idx="9">
                  <c:v>68.0</c:v>
                </c:pt>
                <c:pt idx="10">
                  <c:v>400.0</c:v>
                </c:pt>
                <c:pt idx="11">
                  <c:v>0.0</c:v>
                </c:pt>
                <c:pt idx="12">
                  <c:v>218.0</c:v>
                </c:pt>
                <c:pt idx="13">
                  <c:v>331.0</c:v>
                </c:pt>
                <c:pt idx="14">
                  <c:v>2958.0</c:v>
                </c:pt>
                <c:pt idx="15">
                  <c:v>0.0</c:v>
                </c:pt>
                <c:pt idx="16">
                  <c:v>339.0</c:v>
                </c:pt>
                <c:pt idx="17">
                  <c:v>0.0</c:v>
                </c:pt>
                <c:pt idx="18">
                  <c:v>600.0</c:v>
                </c:pt>
                <c:pt idx="19">
                  <c:v>10.0</c:v>
                </c:pt>
                <c:pt idx="20">
                  <c:v>0.0</c:v>
                </c:pt>
                <c:pt idx="21">
                  <c:v>1.0</c:v>
                </c:pt>
                <c:pt idx="22">
                  <c:v>7814.0</c:v>
                </c:pt>
                <c:pt idx="23">
                  <c:v>5720.0</c:v>
                </c:pt>
                <c:pt idx="24">
                  <c:v>0.0</c:v>
                </c:pt>
                <c:pt idx="25">
                  <c:v>501.0</c:v>
                </c:pt>
                <c:pt idx="26">
                  <c:v>1080.0</c:v>
                </c:pt>
                <c:pt idx="27">
                  <c:v>2616.0</c:v>
                </c:pt>
                <c:pt idx="28">
                  <c:v>22500.0</c:v>
                </c:pt>
                <c:pt idx="29">
                  <c:v>2.0</c:v>
                </c:pt>
                <c:pt idx="30">
                  <c:v>0.0</c:v>
                </c:pt>
                <c:pt idx="31">
                  <c:v>0.0</c:v>
                </c:pt>
                <c:pt idx="32">
                  <c:v>112.0</c:v>
                </c:pt>
                <c:pt idx="33">
                  <c:v>12.0</c:v>
                </c:pt>
                <c:pt idx="34">
                  <c:v>456.0</c:v>
                </c:pt>
                <c:pt idx="35">
                  <c:v>3.0</c:v>
                </c:pt>
                <c:pt idx="36">
                  <c:v>5.0</c:v>
                </c:pt>
                <c:pt idx="37">
                  <c:v>0.0</c:v>
                </c:pt>
              </c:numCache>
            </c:numRef>
          </c:val>
        </c:ser>
        <c:ser>
          <c:idx val="11"/>
          <c:order val="11"/>
          <c:tx>
            <c:strRef>
              <c:f>'Summary Pacific'!$N$3</c:f>
              <c:strCache>
                <c:ptCount val="1"/>
                <c:pt idx="0">
                  <c:v>FSM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('Summary Pacific'!$B$4:$B$25,'Summary Pacific'!$B$28:$B$43)</c:f>
              <c:strCache>
                <c:ptCount val="38"/>
                <c:pt idx="0">
                  <c:v>Tarpaulins Standard  (6x4 meter - non branded)</c:v>
                </c:pt>
                <c:pt idx="1">
                  <c:v>Tarpaulins- other</c:v>
                </c:pt>
                <c:pt idx="2">
                  <c:v>Plastic sheeting rolls</c:v>
                </c:pt>
                <c:pt idx="3">
                  <c:v>Mosquito Nets Standards (To be defined)</c:v>
                </c:pt>
                <c:pt idx="4">
                  <c:v>Mosquito Nets - other</c:v>
                </c:pt>
                <c:pt idx="5">
                  <c:v>Blankets Standard (to be defined)</c:v>
                </c:pt>
                <c:pt idx="6">
                  <c:v>Blankets - other</c:v>
                </c:pt>
                <c:pt idx="7">
                  <c:v>Chainsaw</c:v>
                </c:pt>
                <c:pt idx="8">
                  <c:v>Shelter Tool Kit Standards (IFRC type)</c:v>
                </c:pt>
                <c:pt idx="9">
                  <c:v>Shelter Kits -other</c:v>
                </c:pt>
                <c:pt idx="10">
                  <c:v>Lamp/Torch</c:v>
                </c:pt>
                <c:pt idx="11">
                  <c:v>Solar Lanterns</c:v>
                </c:pt>
                <c:pt idx="12">
                  <c:v>Ropes</c:v>
                </c:pt>
                <c:pt idx="13">
                  <c:v>Kitchen sets - Standard (IFRC -Type A)</c:v>
                </c:pt>
                <c:pt idx="14">
                  <c:v>Kitchen sets - other</c:v>
                </c:pt>
                <c:pt idx="15">
                  <c:v>Tent - standard 16m2 (To be defined)</c:v>
                </c:pt>
                <c:pt idx="16">
                  <c:v>Tents - other</c:v>
                </c:pt>
                <c:pt idx="17">
                  <c:v>Storage Tents</c:v>
                </c:pt>
                <c:pt idx="18">
                  <c:v>Sleeping Mats</c:v>
                </c:pt>
                <c:pt idx="19">
                  <c:v>Water Bladder 5000L=&gt;10000L</c:v>
                </c:pt>
                <c:pt idx="20">
                  <c:v>Water bladder 1500L =&gt; 4000L</c:v>
                </c:pt>
                <c:pt idx="21">
                  <c:v>Tap Stand</c:v>
                </c:pt>
                <c:pt idx="22">
                  <c:v>Jerry cans Standards (10L)</c:v>
                </c:pt>
                <c:pt idx="23">
                  <c:v>Jerry Cans - other</c:v>
                </c:pt>
                <c:pt idx="24">
                  <c:v>Hygiene kits Standards (To be defined)</c:v>
                </c:pt>
                <c:pt idx="25">
                  <c:v>Hygiene kits - Local/Other </c:v>
                </c:pt>
                <c:pt idx="26">
                  <c:v>Oxfam type Bucket</c:v>
                </c:pt>
                <c:pt idx="27">
                  <c:v>Bucket - other</c:v>
                </c:pt>
                <c:pt idx="28">
                  <c:v>Soaps</c:v>
                </c:pt>
                <c:pt idx="29">
                  <c:v>Water Treatment Plants</c:v>
                </c:pt>
                <c:pt idx="30">
                  <c:v>Desalination Unit</c:v>
                </c:pt>
                <c:pt idx="31">
                  <c:v>Emergency Telecom kits</c:v>
                </c:pt>
                <c:pt idx="32">
                  <c:v>VHF Handsets and Programming Kit</c:v>
                </c:pt>
                <c:pt idx="33">
                  <c:v>Satellite Phones</c:v>
                </c:pt>
                <c:pt idx="34">
                  <c:v>Agriculture Tool Kits Standards (To be defined)</c:v>
                </c:pt>
                <c:pt idx="35">
                  <c:v>Generators</c:v>
                </c:pt>
                <c:pt idx="36">
                  <c:v>School bags</c:v>
                </c:pt>
                <c:pt idx="37">
                  <c:v>Basic Unit IEHK </c:v>
                </c:pt>
              </c:strCache>
            </c:strRef>
          </c:cat>
          <c:val>
            <c:numRef>
              <c:f>('Summary Pacific'!$N$4:$N$25,'Summary Pacific'!$N$28:$N$43)</c:f>
              <c:numCache>
                <c:formatCode>#,##0</c:formatCode>
                <c:ptCount val="38"/>
                <c:pt idx="0">
                  <c:v>31.0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267.0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50.0</c:v>
                </c:pt>
                <c:pt idx="12">
                  <c:v>400.0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80.0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91.0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</c:numCache>
            </c:numRef>
          </c:val>
        </c:ser>
        <c:ser>
          <c:idx val="12"/>
          <c:order val="12"/>
          <c:tx>
            <c:strRef>
              <c:f>'Summary Pacific'!$O$3</c:f>
              <c:strCache>
                <c:ptCount val="1"/>
                <c:pt idx="0">
                  <c:v>Kiribati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('Summary Pacific'!$B$4:$B$25,'Summary Pacific'!$B$28:$B$43)</c:f>
              <c:strCache>
                <c:ptCount val="38"/>
                <c:pt idx="0">
                  <c:v>Tarpaulins Standard  (6x4 meter - non branded)</c:v>
                </c:pt>
                <c:pt idx="1">
                  <c:v>Tarpaulins- other</c:v>
                </c:pt>
                <c:pt idx="2">
                  <c:v>Plastic sheeting rolls</c:v>
                </c:pt>
                <c:pt idx="3">
                  <c:v>Mosquito Nets Standards (To be defined)</c:v>
                </c:pt>
                <c:pt idx="4">
                  <c:v>Mosquito Nets - other</c:v>
                </c:pt>
                <c:pt idx="5">
                  <c:v>Blankets Standard (to be defined)</c:v>
                </c:pt>
                <c:pt idx="6">
                  <c:v>Blankets - other</c:v>
                </c:pt>
                <c:pt idx="7">
                  <c:v>Chainsaw</c:v>
                </c:pt>
                <c:pt idx="8">
                  <c:v>Shelter Tool Kit Standards (IFRC type)</c:v>
                </c:pt>
                <c:pt idx="9">
                  <c:v>Shelter Kits -other</c:v>
                </c:pt>
                <c:pt idx="10">
                  <c:v>Lamp/Torch</c:v>
                </c:pt>
                <c:pt idx="11">
                  <c:v>Solar Lanterns</c:v>
                </c:pt>
                <c:pt idx="12">
                  <c:v>Ropes</c:v>
                </c:pt>
                <c:pt idx="13">
                  <c:v>Kitchen sets - Standard (IFRC -Type A)</c:v>
                </c:pt>
                <c:pt idx="14">
                  <c:v>Kitchen sets - other</c:v>
                </c:pt>
                <c:pt idx="15">
                  <c:v>Tent - standard 16m2 (To be defined)</c:v>
                </c:pt>
                <c:pt idx="16">
                  <c:v>Tents - other</c:v>
                </c:pt>
                <c:pt idx="17">
                  <c:v>Storage Tents</c:v>
                </c:pt>
                <c:pt idx="18">
                  <c:v>Sleeping Mats</c:v>
                </c:pt>
                <c:pt idx="19">
                  <c:v>Water Bladder 5000L=&gt;10000L</c:v>
                </c:pt>
                <c:pt idx="20">
                  <c:v>Water bladder 1500L =&gt; 4000L</c:v>
                </c:pt>
                <c:pt idx="21">
                  <c:v>Tap Stand</c:v>
                </c:pt>
                <c:pt idx="22">
                  <c:v>Jerry cans Standards (10L)</c:v>
                </c:pt>
                <c:pt idx="23">
                  <c:v>Jerry Cans - other</c:v>
                </c:pt>
                <c:pt idx="24">
                  <c:v>Hygiene kits Standards (To be defined)</c:v>
                </c:pt>
                <c:pt idx="25">
                  <c:v>Hygiene kits - Local/Other </c:v>
                </c:pt>
                <c:pt idx="26">
                  <c:v>Oxfam type Bucket</c:v>
                </c:pt>
                <c:pt idx="27">
                  <c:v>Bucket - other</c:v>
                </c:pt>
                <c:pt idx="28">
                  <c:v>Soaps</c:v>
                </c:pt>
                <c:pt idx="29">
                  <c:v>Water Treatment Plants</c:v>
                </c:pt>
                <c:pt idx="30">
                  <c:v>Desalination Unit</c:v>
                </c:pt>
                <c:pt idx="31">
                  <c:v>Emergency Telecom kits</c:v>
                </c:pt>
                <c:pt idx="32">
                  <c:v>VHF Handsets and Programming Kit</c:v>
                </c:pt>
                <c:pt idx="33">
                  <c:v>Satellite Phones</c:v>
                </c:pt>
                <c:pt idx="34">
                  <c:v>Agriculture Tool Kits Standards (To be defined)</c:v>
                </c:pt>
                <c:pt idx="35">
                  <c:v>Generators</c:v>
                </c:pt>
                <c:pt idx="36">
                  <c:v>School bags</c:v>
                </c:pt>
                <c:pt idx="37">
                  <c:v>Basic Unit IEHK </c:v>
                </c:pt>
              </c:strCache>
            </c:strRef>
          </c:cat>
          <c:val>
            <c:numRef>
              <c:f>('Summary Pacific'!$O$4:$O$25,'Summary Pacific'!$O$28:$O$43)</c:f>
              <c:numCache>
                <c:formatCode>#,##0</c:formatCode>
                <c:ptCount val="38"/>
                <c:pt idx="0">
                  <c:v>222.0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414.0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46.0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400.0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</c:numCache>
            </c:numRef>
          </c:val>
        </c:ser>
        <c:ser>
          <c:idx val="13"/>
          <c:order val="13"/>
          <c:tx>
            <c:strRef>
              <c:f>'Summary Pacific'!$P$3</c:f>
              <c:strCache>
                <c:ptCount val="1"/>
                <c:pt idx="0">
                  <c:v>Palau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('Summary Pacific'!$B$4:$B$25,'Summary Pacific'!$B$28:$B$43)</c:f>
              <c:strCache>
                <c:ptCount val="38"/>
                <c:pt idx="0">
                  <c:v>Tarpaulins Standard  (6x4 meter - non branded)</c:v>
                </c:pt>
                <c:pt idx="1">
                  <c:v>Tarpaulins- other</c:v>
                </c:pt>
                <c:pt idx="2">
                  <c:v>Plastic sheeting rolls</c:v>
                </c:pt>
                <c:pt idx="3">
                  <c:v>Mosquito Nets Standards (To be defined)</c:v>
                </c:pt>
                <c:pt idx="4">
                  <c:v>Mosquito Nets - other</c:v>
                </c:pt>
                <c:pt idx="5">
                  <c:v>Blankets Standard (to be defined)</c:v>
                </c:pt>
                <c:pt idx="6">
                  <c:v>Blankets - other</c:v>
                </c:pt>
                <c:pt idx="7">
                  <c:v>Chainsaw</c:v>
                </c:pt>
                <c:pt idx="8">
                  <c:v>Shelter Tool Kit Standards (IFRC type)</c:v>
                </c:pt>
                <c:pt idx="9">
                  <c:v>Shelter Kits -other</c:v>
                </c:pt>
                <c:pt idx="10">
                  <c:v>Lamp/Torch</c:v>
                </c:pt>
                <c:pt idx="11">
                  <c:v>Solar Lanterns</c:v>
                </c:pt>
                <c:pt idx="12">
                  <c:v>Ropes</c:v>
                </c:pt>
                <c:pt idx="13">
                  <c:v>Kitchen sets - Standard (IFRC -Type A)</c:v>
                </c:pt>
                <c:pt idx="14">
                  <c:v>Kitchen sets - other</c:v>
                </c:pt>
                <c:pt idx="15">
                  <c:v>Tent - standard 16m2 (To be defined)</c:v>
                </c:pt>
                <c:pt idx="16">
                  <c:v>Tents - other</c:v>
                </c:pt>
                <c:pt idx="17">
                  <c:v>Storage Tents</c:v>
                </c:pt>
                <c:pt idx="18">
                  <c:v>Sleeping Mats</c:v>
                </c:pt>
                <c:pt idx="19">
                  <c:v>Water Bladder 5000L=&gt;10000L</c:v>
                </c:pt>
                <c:pt idx="20">
                  <c:v>Water bladder 1500L =&gt; 4000L</c:v>
                </c:pt>
                <c:pt idx="21">
                  <c:v>Tap Stand</c:v>
                </c:pt>
                <c:pt idx="22">
                  <c:v>Jerry cans Standards (10L)</c:v>
                </c:pt>
                <c:pt idx="23">
                  <c:v>Jerry Cans - other</c:v>
                </c:pt>
                <c:pt idx="24">
                  <c:v>Hygiene kits Standards (To be defined)</c:v>
                </c:pt>
                <c:pt idx="25">
                  <c:v>Hygiene kits - Local/Other </c:v>
                </c:pt>
                <c:pt idx="26">
                  <c:v>Oxfam type Bucket</c:v>
                </c:pt>
                <c:pt idx="27">
                  <c:v>Bucket - other</c:v>
                </c:pt>
                <c:pt idx="28">
                  <c:v>Soaps</c:v>
                </c:pt>
                <c:pt idx="29">
                  <c:v>Water Treatment Plants</c:v>
                </c:pt>
                <c:pt idx="30">
                  <c:v>Desalination Unit</c:v>
                </c:pt>
                <c:pt idx="31">
                  <c:v>Emergency Telecom kits</c:v>
                </c:pt>
                <c:pt idx="32">
                  <c:v>VHF Handsets and Programming Kit</c:v>
                </c:pt>
                <c:pt idx="33">
                  <c:v>Satellite Phones</c:v>
                </c:pt>
                <c:pt idx="34">
                  <c:v>Agriculture Tool Kits Standards (To be defined)</c:v>
                </c:pt>
                <c:pt idx="35">
                  <c:v>Generators</c:v>
                </c:pt>
                <c:pt idx="36">
                  <c:v>School bags</c:v>
                </c:pt>
                <c:pt idx="37">
                  <c:v>Basic Unit IEHK </c:v>
                </c:pt>
              </c:strCache>
            </c:strRef>
          </c:cat>
          <c:val>
            <c:numRef>
              <c:f>('Summary Pacific'!$P$4:$P$25,'Summary Pacific'!$P$28:$P$43)</c:f>
              <c:numCache>
                <c:formatCode>#,##0</c:formatCode>
                <c:ptCount val="38"/>
                <c:pt idx="0">
                  <c:v>300.0</c:v>
                </c:pt>
                <c:pt idx="1">
                  <c:v>24.0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500.0</c:v>
                </c:pt>
                <c:pt idx="6">
                  <c:v>0.0</c:v>
                </c:pt>
                <c:pt idx="7">
                  <c:v>3.0</c:v>
                </c:pt>
                <c:pt idx="8">
                  <c:v>50.0</c:v>
                </c:pt>
                <c:pt idx="9">
                  <c:v>0.0</c:v>
                </c:pt>
                <c:pt idx="10">
                  <c:v>150.0</c:v>
                </c:pt>
                <c:pt idx="11">
                  <c:v>0.0</c:v>
                </c:pt>
                <c:pt idx="12">
                  <c:v>0.0</c:v>
                </c:pt>
                <c:pt idx="13">
                  <c:v>100.0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300.0</c:v>
                </c:pt>
                <c:pt idx="23">
                  <c:v>414.0</c:v>
                </c:pt>
                <c:pt idx="24">
                  <c:v>0.0</c:v>
                </c:pt>
                <c:pt idx="25">
                  <c:v>1369.0</c:v>
                </c:pt>
                <c:pt idx="26">
                  <c:v>100.0</c:v>
                </c:pt>
                <c:pt idx="27">
                  <c:v>0.0</c:v>
                </c:pt>
                <c:pt idx="28">
                  <c:v>787.0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2.0</c:v>
                </c:pt>
                <c:pt idx="33">
                  <c:v>6.0</c:v>
                </c:pt>
                <c:pt idx="34">
                  <c:v>0.0</c:v>
                </c:pt>
                <c:pt idx="35">
                  <c:v>2.0</c:v>
                </c:pt>
                <c:pt idx="36">
                  <c:v>9.0</c:v>
                </c:pt>
                <c:pt idx="37">
                  <c:v>0.0</c:v>
                </c:pt>
              </c:numCache>
            </c:numRef>
          </c:val>
        </c:ser>
        <c:ser>
          <c:idx val="14"/>
          <c:order val="14"/>
          <c:tx>
            <c:strRef>
              <c:f>'Summary Pacific'!$Q$3</c:f>
              <c:strCache>
                <c:ptCount val="1"/>
                <c:pt idx="0">
                  <c:v>RMI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('Summary Pacific'!$B$4:$B$25,'Summary Pacific'!$B$28:$B$43)</c:f>
              <c:strCache>
                <c:ptCount val="38"/>
                <c:pt idx="0">
                  <c:v>Tarpaulins Standard  (6x4 meter - non branded)</c:v>
                </c:pt>
                <c:pt idx="1">
                  <c:v>Tarpaulins- other</c:v>
                </c:pt>
                <c:pt idx="2">
                  <c:v>Plastic sheeting rolls</c:v>
                </c:pt>
                <c:pt idx="3">
                  <c:v>Mosquito Nets Standards (To be defined)</c:v>
                </c:pt>
                <c:pt idx="4">
                  <c:v>Mosquito Nets - other</c:v>
                </c:pt>
                <c:pt idx="5">
                  <c:v>Blankets Standard (to be defined)</c:v>
                </c:pt>
                <c:pt idx="6">
                  <c:v>Blankets - other</c:v>
                </c:pt>
                <c:pt idx="7">
                  <c:v>Chainsaw</c:v>
                </c:pt>
                <c:pt idx="8">
                  <c:v>Shelter Tool Kit Standards (IFRC type)</c:v>
                </c:pt>
                <c:pt idx="9">
                  <c:v>Shelter Kits -other</c:v>
                </c:pt>
                <c:pt idx="10">
                  <c:v>Lamp/Torch</c:v>
                </c:pt>
                <c:pt idx="11">
                  <c:v>Solar Lanterns</c:v>
                </c:pt>
                <c:pt idx="12">
                  <c:v>Ropes</c:v>
                </c:pt>
                <c:pt idx="13">
                  <c:v>Kitchen sets - Standard (IFRC -Type A)</c:v>
                </c:pt>
                <c:pt idx="14">
                  <c:v>Kitchen sets - other</c:v>
                </c:pt>
                <c:pt idx="15">
                  <c:v>Tent - standard 16m2 (To be defined)</c:v>
                </c:pt>
                <c:pt idx="16">
                  <c:v>Tents - other</c:v>
                </c:pt>
                <c:pt idx="17">
                  <c:v>Storage Tents</c:v>
                </c:pt>
                <c:pt idx="18">
                  <c:v>Sleeping Mats</c:v>
                </c:pt>
                <c:pt idx="19">
                  <c:v>Water Bladder 5000L=&gt;10000L</c:v>
                </c:pt>
                <c:pt idx="20">
                  <c:v>Water bladder 1500L =&gt; 4000L</c:v>
                </c:pt>
                <c:pt idx="21">
                  <c:v>Tap Stand</c:v>
                </c:pt>
                <c:pt idx="22">
                  <c:v>Jerry cans Standards (10L)</c:v>
                </c:pt>
                <c:pt idx="23">
                  <c:v>Jerry Cans - other</c:v>
                </c:pt>
                <c:pt idx="24">
                  <c:v>Hygiene kits Standards (To be defined)</c:v>
                </c:pt>
                <c:pt idx="25">
                  <c:v>Hygiene kits - Local/Other </c:v>
                </c:pt>
                <c:pt idx="26">
                  <c:v>Oxfam type Bucket</c:v>
                </c:pt>
                <c:pt idx="27">
                  <c:v>Bucket - other</c:v>
                </c:pt>
                <c:pt idx="28">
                  <c:v>Soaps</c:v>
                </c:pt>
                <c:pt idx="29">
                  <c:v>Water Treatment Plants</c:v>
                </c:pt>
                <c:pt idx="30">
                  <c:v>Desalination Unit</c:v>
                </c:pt>
                <c:pt idx="31">
                  <c:v>Emergency Telecom kits</c:v>
                </c:pt>
                <c:pt idx="32">
                  <c:v>VHF Handsets and Programming Kit</c:v>
                </c:pt>
                <c:pt idx="33">
                  <c:v>Satellite Phones</c:v>
                </c:pt>
                <c:pt idx="34">
                  <c:v>Agriculture Tool Kits Standards (To be defined)</c:v>
                </c:pt>
                <c:pt idx="35">
                  <c:v>Generators</c:v>
                </c:pt>
                <c:pt idx="36">
                  <c:v>School bags</c:v>
                </c:pt>
                <c:pt idx="37">
                  <c:v>Basic Unit IEHK </c:v>
                </c:pt>
              </c:strCache>
            </c:strRef>
          </c:cat>
          <c:val>
            <c:numRef>
              <c:f>('Summary Pacific'!$Q$4:$Q$25,'Summary Pacific'!$Q$28:$Q$43)</c:f>
              <c:numCache>
                <c:formatCode>#,##0</c:formatCode>
                <c:ptCount val="38"/>
                <c:pt idx="0">
                  <c:v>0.0</c:v>
                </c:pt>
                <c:pt idx="1">
                  <c:v>75.0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750.0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1.0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1200.0</c:v>
                </c:pt>
                <c:pt idx="23">
                  <c:v>0.0</c:v>
                </c:pt>
                <c:pt idx="24">
                  <c:v>1000.0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1.0</c:v>
                </c:pt>
                <c:pt idx="32">
                  <c:v>0.0</c:v>
                </c:pt>
                <c:pt idx="33">
                  <c:v>6.0</c:v>
                </c:pt>
                <c:pt idx="34">
                  <c:v>0.0</c:v>
                </c:pt>
                <c:pt idx="35">
                  <c:v>34.0</c:v>
                </c:pt>
                <c:pt idx="36">
                  <c:v>0.0</c:v>
                </c:pt>
                <c:pt idx="37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80960248"/>
        <c:axId val="2080963784"/>
      </c:barChart>
      <c:catAx>
        <c:axId val="2080960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effectLst>
                  <a:outerShdw blurRad="50800" dist="50800" algn="ctr" rotWithShape="0">
                    <a:srgbClr val="000000"/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80963784"/>
        <c:crosses val="autoZero"/>
        <c:auto val="1"/>
        <c:lblAlgn val="ctr"/>
        <c:lblOffset val="100"/>
        <c:noMultiLvlLbl val="0"/>
      </c:catAx>
      <c:valAx>
        <c:axId val="2080963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effectLst>
                  <a:outerShdw blurRad="50800" dist="50800" algn="ctr" rotWithShape="0">
                    <a:srgbClr val="000000"/>
                  </a:outerShdw>
                </a:effectLst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80960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bg1"/>
              </a:solidFill>
              <a:effectLst>
                <a:outerShdw blurRad="50800" dist="50800" algn="ctr" rotWithShape="0">
                  <a:srgbClr val="000000"/>
                </a:outerShdw>
              </a:effectLst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solidFill>
            <a:schemeClr val="bg1"/>
          </a:solidFill>
          <a:effectLst>
            <a:outerShdw blurRad="50800" dist="50800" algn="ctr" rotWithShape="0">
              <a:srgbClr val="000000"/>
            </a:outerShdw>
          </a:effectLst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16</xdr:col>
      <xdr:colOff>447675</xdr:colOff>
      <xdr:row>36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400050</xdr:colOff>
      <xdr:row>36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uivi%20des%20Achats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ivi des Achats"/>
      <sheetName val="Fournisseurs"/>
    </sheetNames>
    <sheetDataSet>
      <sheetData sheetId="0" refreshError="1"/>
      <sheetData sheetId="1"/>
    </sheetDataSet>
  </externalBook>
</externalLink>
</file>

<file path=xl/tables/table1.xml><?xml version="1.0" encoding="utf-8"?>
<table xmlns="http://schemas.openxmlformats.org/spreadsheetml/2006/main" id="14" name="Australia" displayName="Australia" ref="A2:J42" totalsRowShown="0" dataDxfId="253" headerRowBorderDxfId="254" tableBorderDxfId="252">
  <autoFilter ref="A2:J42"/>
  <tableColumns count="10">
    <tableColumn id="1" name="Cluster" dataDxfId="251"/>
    <tableColumn id="2" name="Organisations" dataDxfId="250"/>
    <tableColumn id="3" name="ADRA" dataDxfId="249"/>
    <tableColumn id="4" name="CARE Intern." dataDxfId="248"/>
    <tableColumn id="5" name="DFAT" dataDxfId="247"/>
    <tableColumn id="7" name="Australia RC" dataDxfId="246"/>
    <tableColumn id="10" name="OXFAM Oz" dataDxfId="245"/>
    <tableColumn id="12" name="SAVE the _x000a_CHILDREN" dataDxfId="244"/>
    <tableColumn id="14" name="WORLD VISION" dataDxfId="243"/>
    <tableColumn id="15" name="TOTAL" dataDxfId="242">
      <calculatedColumnFormula>SUM(Australia[[#This Row],[ADRA]:[WORLD VISION]])</calculatedColumnFormula>
    </tableColumn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id="5" name="CookIslands" displayName="CookIslands" ref="A2:Q42" totalsRowShown="0" dataDxfId="95" headerRowBorderDxfId="96" tableBorderDxfId="94">
  <autoFilter ref="A2:Q42"/>
  <tableColumns count="17">
    <tableColumn id="1" name="Cluster" dataDxfId="93"/>
    <tableColumn id="2" name="Items" dataDxfId="92"/>
    <tableColumn id="3" name="ADRA" dataDxfId="91"/>
    <tableColumn id="4" name="CARE Intern." dataDxfId="90"/>
    <tableColumn id="16" name="CARITAS" dataDxfId="89"/>
    <tableColumn id="5" name="DFAT" dataDxfId="88"/>
    <tableColumn id="6" name="FAO" dataDxfId="87"/>
    <tableColumn id="7" name="Coook Islands RC" dataDxfId="86"/>
    <tableColumn id="8" name="IOM" dataDxfId="85"/>
    <tableColumn id="17" name="NDMO" dataDxfId="84"/>
    <tableColumn id="9" name="MFAT" dataDxfId="83"/>
    <tableColumn id="11" name="OXFAM" dataDxfId="82"/>
    <tableColumn id="10" name="ROTARY" dataDxfId="81"/>
    <tableColumn id="12" name="SAVE the _x000a_CHILDREN" dataDxfId="80"/>
    <tableColumn id="13" name="UNICEF" dataDxfId="79"/>
    <tableColumn id="14" name="WORLD VISION" dataDxfId="78"/>
    <tableColumn id="15" name="Total" dataDxfId="77">
      <calculatedColumnFormula>SUM(CookIslands[[#This Row],[ADRA]:[WORLD VISION]])</calculatedColumnFormula>
    </tableColumn>
  </tableColumns>
  <tableStyleInfo name="TableStyleMedium9" showFirstColumn="0" showLastColumn="0" showRowStripes="1" showColumnStripes="0"/>
</table>
</file>

<file path=xl/tables/table11.xml><?xml version="1.0" encoding="utf-8"?>
<table xmlns="http://schemas.openxmlformats.org/spreadsheetml/2006/main" id="4" name="PNG" displayName="PNG" ref="A2:Q44" totalsRowShown="0" dataDxfId="75" headerRowBorderDxfId="76" tableBorderDxfId="74">
  <autoFilter ref="A2:Q44"/>
  <tableColumns count="17">
    <tableColumn id="1" name="Cluster" dataDxfId="73"/>
    <tableColumn id="2" name="Organisations" dataDxfId="72"/>
    <tableColumn id="3" name="ADRA" dataDxfId="71"/>
    <tableColumn id="4" name="CARE Intern." dataDxfId="70"/>
    <tableColumn id="16" name="CARITAS" dataDxfId="69"/>
    <tableColumn id="5" name="DFAT" dataDxfId="68"/>
    <tableColumn id="6" name="FAO" dataDxfId="67"/>
    <tableColumn id="7" name="PNGRC" dataDxfId="66"/>
    <tableColumn id="10" name="ICRC" dataDxfId="65"/>
    <tableColumn id="8" name="IOM" dataDxfId="64"/>
    <tableColumn id="17" name="NDMO" dataDxfId="63"/>
    <tableColumn id="9" name="MFAT" dataDxfId="62"/>
    <tableColumn id="11" name="OXFAM Oz" dataDxfId="61"/>
    <tableColumn id="12" name="SAVE the _x000a_CHILDREN" dataDxfId="60"/>
    <tableColumn id="13" name="UNICEF" dataDxfId="59"/>
    <tableColumn id="14" name="WORLD VISION" dataDxfId="58"/>
    <tableColumn id="15" name="Total" dataDxfId="57">
      <calculatedColumnFormula>SUM(PNG[[#This Row],[ADRA]:[WORLD VISION]])</calculatedColumnFormula>
    </tableColumn>
  </tableColumns>
  <tableStyleInfo name="TableStyleMedium9" showFirstColumn="0" showLastColumn="0" showRowStripes="1" showColumnStripes="0"/>
</table>
</file>

<file path=xl/tables/table12.xml><?xml version="1.0" encoding="utf-8"?>
<table xmlns="http://schemas.openxmlformats.org/spreadsheetml/2006/main" id="3" name="FSM" displayName="FSM" ref="A2:P42" totalsRowShown="0" dataDxfId="55" headerRowBorderDxfId="56" tableBorderDxfId="54">
  <autoFilter ref="A2:P42"/>
  <tableColumns count="16">
    <tableColumn id="1" name="Cluster" dataDxfId="53"/>
    <tableColumn id="2" name="ITEMS" dataDxfId="52"/>
    <tableColumn id="3" name="ADRA" dataDxfId="51"/>
    <tableColumn id="4" name="CARE Intern." dataDxfId="50"/>
    <tableColumn id="16" name="CARITAS" dataDxfId="49"/>
    <tableColumn id="5" name="DFAT" dataDxfId="48"/>
    <tableColumn id="6" name="FAO" dataDxfId="47"/>
    <tableColumn id="7" name="FSM RC" dataDxfId="46"/>
    <tableColumn id="8" name="IOM" dataDxfId="45"/>
    <tableColumn id="17" name="NDMO" dataDxfId="44"/>
    <tableColumn id="9" name="MFAT" dataDxfId="43"/>
    <tableColumn id="11" name="OXFAM" dataDxfId="42"/>
    <tableColumn id="12" name="SAVE the _x000a_CHILDREN" dataDxfId="41"/>
    <tableColumn id="13" name="UNICEF" dataDxfId="40"/>
    <tableColumn id="14" name="WORLD VISION" dataDxfId="39"/>
    <tableColumn id="15" name="Total" dataDxfId="38">
      <calculatedColumnFormula>SUM(FSM[[#This Row],[ADRA]:[WORLD VISION]])</calculatedColumnFormula>
    </tableColumn>
  </tableColumns>
  <tableStyleInfo name="TableStyleMedium9" showFirstColumn="0" showLastColumn="0" showRowStripes="1" showColumnStripes="0"/>
</table>
</file>

<file path=xl/tables/table13.xml><?xml version="1.0" encoding="utf-8"?>
<table xmlns="http://schemas.openxmlformats.org/spreadsheetml/2006/main" id="2" name="Kiribas" displayName="Kiribas" ref="A2:P42" totalsRowShown="0" dataDxfId="36" headerRowBorderDxfId="37" tableBorderDxfId="35">
  <autoFilter ref="A2:P42"/>
  <tableColumns count="16">
    <tableColumn id="1" name="Cluster" dataDxfId="34"/>
    <tableColumn id="2" name="Items" dataDxfId="33"/>
    <tableColumn id="3" name="ADRA" dataDxfId="32"/>
    <tableColumn id="4" name="CARE Intern." dataDxfId="31"/>
    <tableColumn id="16" name="CARITAS" dataDxfId="30"/>
    <tableColumn id="5" name="DFAT" dataDxfId="29"/>
    <tableColumn id="6" name="FAO" dataDxfId="28"/>
    <tableColumn id="7" name="Kiribati RC" dataDxfId="27"/>
    <tableColumn id="8" name="IOM" dataDxfId="26"/>
    <tableColumn id="17" name="NDMO" dataDxfId="25"/>
    <tableColumn id="9" name="MFAT" dataDxfId="24"/>
    <tableColumn id="11" name="OXFAM" dataDxfId="23"/>
    <tableColumn id="12" name="SAVE the _x000a_CHILDREN" dataDxfId="22"/>
    <tableColumn id="13" name="UNICEF" dataDxfId="21"/>
    <tableColumn id="14" name="WORLD VISION" dataDxfId="20"/>
    <tableColumn id="15" name="Total" dataDxfId="19">
      <calculatedColumnFormula>SUM(Kiribas[[#This Row],[ADRA]:[WORLD VISION]])</calculatedColumnFormula>
    </tableColumn>
  </tableColumns>
  <tableStyleInfo name="TableStyleMedium9" showFirstColumn="0" showLastColumn="0" showRowStripes="1" showColumnStripes="0"/>
</table>
</file>

<file path=xl/tables/table14.xml><?xml version="1.0" encoding="utf-8"?>
<table xmlns="http://schemas.openxmlformats.org/spreadsheetml/2006/main" id="1" name="Palau" displayName="Palau" ref="A2:P42" totalsRowShown="0" dataDxfId="17" headerRowBorderDxfId="18" tableBorderDxfId="16">
  <autoFilter ref="A2:P42"/>
  <tableColumns count="16">
    <tableColumn id="1" name="Clusters" dataDxfId="15"/>
    <tableColumn id="2" name="ITEMS" dataDxfId="14"/>
    <tableColumn id="3" name="ADRA" dataDxfId="13"/>
    <tableColumn id="4" name="CARE Intern." dataDxfId="12"/>
    <tableColumn id="16" name="CARITAS" dataDxfId="11"/>
    <tableColumn id="5" name="DFAT" dataDxfId="10"/>
    <tableColumn id="6" name="FAO" dataDxfId="9"/>
    <tableColumn id="7" name="Palau RC" dataDxfId="8"/>
    <tableColumn id="8" name="IOM" dataDxfId="7"/>
    <tableColumn id="17" name="NDMO" dataDxfId="6"/>
    <tableColumn id="9" name="MFAT" dataDxfId="5"/>
    <tableColumn id="11" name="OXFAM" dataDxfId="4"/>
    <tableColumn id="12" name="SAVE the _x000a_CHILDREN" dataDxfId="3"/>
    <tableColumn id="13" name="UNICEF" dataDxfId="2"/>
    <tableColumn id="14" name="WORLD VISION" dataDxfId="1"/>
    <tableColumn id="15" name="Total" dataDxfId="0">
      <calculatedColumnFormula>SUM(Palau[[#This Row],[ADRA]:[WORLD VISION]])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3" name="NewZealand" displayName="NewZealand" ref="A2:J42" totalsRowShown="0" headerRowDxfId="241" dataDxfId="239" headerRowBorderDxfId="240" tableBorderDxfId="238">
  <autoFilter ref="A2:J42"/>
  <tableColumns count="10">
    <tableColumn id="1" name="Cluster" dataDxfId="237"/>
    <tableColumn id="2" name="Organisations" dataDxfId="236"/>
    <tableColumn id="3" name="ADRA" dataDxfId="235"/>
    <tableColumn id="4" name="CARE Intern." dataDxfId="234"/>
    <tableColumn id="15" name="CARITAS" dataDxfId="233"/>
    <tableColumn id="7" name="NZRC" dataDxfId="232"/>
    <tableColumn id="9" name="MFAT" dataDxfId="231"/>
    <tableColumn id="11" name="OXFAM Nz" dataDxfId="230"/>
    <tableColumn id="12" name="SAVE the _x000a_CHILDREN" dataDxfId="229"/>
    <tableColumn id="14" name="WORLD VISION" dataDxfId="228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2" name="NewCaledonia" displayName="NewCaledonia" ref="A2:G42" totalsRowShown="0" dataDxfId="226" headerRowBorderDxfId="227" tableBorderDxfId="225">
  <autoFilter ref="A2:G42"/>
  <tableColumns count="7">
    <tableColumn id="1" name="Column1" dataDxfId="224"/>
    <tableColumn id="2" name="Organisations" dataDxfId="223"/>
    <tableColumn id="3" name="ADRA" dataDxfId="222"/>
    <tableColumn id="7" name="French RC" dataDxfId="221"/>
    <tableColumn id="17" name="Civil Security" dataDxfId="220"/>
    <tableColumn id="14" name="WORLD VISION" dataDxfId="219"/>
    <tableColumn id="15" name="TOTAL" dataDxfId="218">
      <calculatedColumnFormula>SUM(NewCaledonia[[#This Row],[ADRA]:[WORLD VISION]])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11" name="Vanuatu" displayName="Vanuatu" ref="A2:Q42" totalsRowShown="0" headerRowDxfId="217" dataDxfId="216" tableBorderDxfId="215">
  <autoFilter ref="A2:Q42"/>
  <tableColumns count="17">
    <tableColumn id="1" name="Cluster" dataDxfId="214"/>
    <tableColumn id="2" name="Organisations" dataDxfId="213"/>
    <tableColumn id="3" name="ADRA" dataDxfId="212"/>
    <tableColumn id="4" name="CARE Intern." dataDxfId="211"/>
    <tableColumn id="16" name="CARITAS" dataDxfId="210"/>
    <tableColumn id="5" name="DFAT" dataDxfId="209"/>
    <tableColumn id="6" name="FAO" dataDxfId="208"/>
    <tableColumn id="7" name="Vanuatu RC" dataDxfId="207"/>
    <tableColumn id="8" name="IOM" dataDxfId="206"/>
    <tableColumn id="17" name="NDMO" dataDxfId="205"/>
    <tableColumn id="9" name="MFAT" dataDxfId="204"/>
    <tableColumn id="11" name="OXFAM" dataDxfId="203"/>
    <tableColumn id="10" name="ROTARY" dataDxfId="202"/>
    <tableColumn id="12" name="SAVE the _x000a_CHILDREN" dataDxfId="201"/>
    <tableColumn id="13" name="UNICEF" dataDxfId="200"/>
    <tableColumn id="14" name="WORLD VISION" dataDxfId="199"/>
    <tableColumn id="15" name="TOTAL" dataDxfId="198">
      <calculatedColumnFormula>SUM(Vanuatu[[#This Row],[ADRA]:[WORLD VISION]])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10" name="Fiji" displayName="Fiji" ref="A2:T42" totalsRowShown="0" dataDxfId="196" headerRowBorderDxfId="197" tableBorderDxfId="195">
  <autoFilter ref="A2:T42"/>
  <tableColumns count="20">
    <tableColumn id="1" name="Cluster" dataDxfId="194"/>
    <tableColumn id="2" name="Items" dataDxfId="193"/>
    <tableColumn id="3" name="Caritas" dataDxfId="192"/>
    <tableColumn id="18" name="ADRA" dataDxfId="191"/>
    <tableColumn id="4" name="CARE Intern." dataDxfId="190"/>
    <tableColumn id="16" name="Habitat for Humanity (WV)" dataDxfId="189"/>
    <tableColumn id="5" name="DFAT" dataDxfId="188"/>
    <tableColumn id="6" name="ShelterBox" dataDxfId="187"/>
    <tableColumn id="7" name="Fiji RC" dataDxfId="186"/>
    <tableColumn id="8" name="IOM" dataDxfId="185"/>
    <tableColumn id="17" name="NDMO" dataDxfId="184"/>
    <tableColumn id="9" name="MFAT" dataDxfId="183"/>
    <tableColumn id="11" name="OXFAM" dataDxfId="182"/>
    <tableColumn id="19" name="ROTARY" dataDxfId="181"/>
    <tableColumn id="12" name="SAVE the _x000a_CHILDREN" dataDxfId="180"/>
    <tableColumn id="20" name="SALVATION ARMY" dataDxfId="179"/>
    <tableColumn id="13" name="UNICEF" dataDxfId="178"/>
    <tableColumn id="14" name="WORLD VISION" dataDxfId="177"/>
    <tableColumn id="10" name="WHO" dataDxfId="176"/>
    <tableColumn id="15" name="Total" dataDxfId="175">
      <calculatedColumnFormula>SUM(Fiji[[#This Row],[Caritas]:[WHO]])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9" name="SolomonIslands" displayName="SolomonIslands" ref="A2:P42" totalsRowShown="0" dataDxfId="173" headerRowBorderDxfId="174" tableBorderDxfId="172">
  <autoFilter ref="A2:P42"/>
  <tableColumns count="16">
    <tableColumn id="1" name="Cluster" dataDxfId="171"/>
    <tableColumn id="2" name="Organisations" dataDxfId="170"/>
    <tableColumn id="3" name="ADRA" dataDxfId="169"/>
    <tableColumn id="4" name="CARE Intern." dataDxfId="168"/>
    <tableColumn id="16" name="CARITAS" dataDxfId="167"/>
    <tableColumn id="5" name="DFAT" dataDxfId="166"/>
    <tableColumn id="6" name="FAO" dataDxfId="165"/>
    <tableColumn id="7" name="Solomon Island RC" dataDxfId="164"/>
    <tableColumn id="8" name="IOM" dataDxfId="163"/>
    <tableColumn id="17" name="NDMO" dataDxfId="162"/>
    <tableColumn id="9" name="MFAT" dataDxfId="161"/>
    <tableColumn id="11" name="OXFAM" dataDxfId="160"/>
    <tableColumn id="12" name="SAVE the _x000a_CHILDREN" dataDxfId="159"/>
    <tableColumn id="13" name="UNICEF" dataDxfId="158"/>
    <tableColumn id="14" name="WORLD VISION" dataDxfId="157"/>
    <tableColumn id="15" name="Total" dataDxfId="156">
      <calculatedColumnFormula>SUM(SolomonIslands[[#This Row],[ADRA]:[UNICEF]])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8" name="Tonga" displayName="Tonga" ref="A2:Q42" totalsRowShown="0" dataDxfId="154" headerRowBorderDxfId="155" tableBorderDxfId="153">
  <autoFilter ref="A2:Q42"/>
  <tableColumns count="17">
    <tableColumn id="1" name="Cluster" dataDxfId="152"/>
    <tableColumn id="2" name="Items" dataDxfId="151"/>
    <tableColumn id="3" name="ADRA" dataDxfId="150"/>
    <tableColumn id="4" name="CARE Intern." dataDxfId="149"/>
    <tableColumn id="16" name="CARITAS" dataDxfId="148"/>
    <tableColumn id="5" name="DFAT" dataDxfId="147"/>
    <tableColumn id="6" name="FAO" dataDxfId="146"/>
    <tableColumn id="7" name="Tong RC" dataDxfId="145"/>
    <tableColumn id="8" name="IOM" dataDxfId="144"/>
    <tableColumn id="17" name="NDMO" dataDxfId="143"/>
    <tableColumn id="9" name="MFAT" dataDxfId="142"/>
    <tableColumn id="11" name="OXFAM" dataDxfId="141"/>
    <tableColumn id="10" name="ROTARY" dataDxfId="140"/>
    <tableColumn id="12" name="SAVE the _x000a_CHILDREN" dataDxfId="139"/>
    <tableColumn id="13" name="UNICEF" dataDxfId="138"/>
    <tableColumn id="14" name="WORLD VISION" dataDxfId="137"/>
    <tableColumn id="15" name="Total" dataDxfId="136">
      <calculatedColumnFormula>SUM(Tonga[[#This Row],[ADRA]:[WORLD VISION]])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7" name="Samoa" displayName="Samoa" ref="A2:Q42" totalsRowShown="0" dataDxfId="134" headerRowBorderDxfId="135" tableBorderDxfId="133">
  <autoFilter ref="A2:Q42"/>
  <tableColumns count="17">
    <tableColumn id="1" name="Cluster" dataDxfId="132"/>
    <tableColumn id="2" name="Items" dataDxfId="131"/>
    <tableColumn id="3" name="ADRA" dataDxfId="130"/>
    <tableColumn id="4" name="CARE Intern." dataDxfId="129"/>
    <tableColumn id="16" name="CARITAS" dataDxfId="128"/>
    <tableColumn id="5" name="DFAT" dataDxfId="127"/>
    <tableColumn id="6" name="FAO" dataDxfId="126"/>
    <tableColumn id="7" name="Samoa RC" dataDxfId="125"/>
    <tableColumn id="8" name="IOM" dataDxfId="124"/>
    <tableColumn id="17" name="NDMO" dataDxfId="123"/>
    <tableColumn id="9" name="MFAT" dataDxfId="122"/>
    <tableColumn id="11" name="OXFAM" dataDxfId="121"/>
    <tableColumn id="10" name="ROTARY" dataDxfId="120"/>
    <tableColumn id="12" name="SAVE the _x000a_CHILDREN" dataDxfId="119"/>
    <tableColumn id="13" name="UNICEF" dataDxfId="118"/>
    <tableColumn id="14" name="WORLD VISION" dataDxfId="117"/>
    <tableColumn id="15" name="Total" dataDxfId="116">
      <calculatedColumnFormula>SUM(Samoa[[#This Row],[ADRA]:[WORLD VISION]])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6" name="Tuvalu" displayName="Tuvalu" ref="A2:P42" totalsRowShown="0" dataDxfId="114" headerRowBorderDxfId="115" tableBorderDxfId="113">
  <autoFilter ref="A2:P42"/>
  <tableColumns count="16">
    <tableColumn id="1" name="Cluster" dataDxfId="112"/>
    <tableColumn id="2" name="Items" dataDxfId="111"/>
    <tableColumn id="3" name="ADRA" dataDxfId="110"/>
    <tableColumn id="4" name="CARE Intern." dataDxfId="109"/>
    <tableColumn id="16" name="CARITAS" dataDxfId="108"/>
    <tableColumn id="5" name="DFAT" dataDxfId="107"/>
    <tableColumn id="6" name="FAO" dataDxfId="106"/>
    <tableColumn id="7" name="Tuvalu RC" dataDxfId="105"/>
    <tableColumn id="8" name="IOM" dataDxfId="104"/>
    <tableColumn id="17" name="NDMO" dataDxfId="103"/>
    <tableColumn id="9" name="MFAT" dataDxfId="102"/>
    <tableColumn id="11" name="OXFAM" dataDxfId="101"/>
    <tableColumn id="12" name="SAVE the _x000a_CHILDREN" dataDxfId="100"/>
    <tableColumn id="13" name="UNICEF" dataDxfId="99"/>
    <tableColumn id="14" name="WORLD VISION" dataDxfId="98"/>
    <tableColumn id="15" name="Total" dataDxfId="97">
      <calculatedColumnFormula>SUM(Tuvalu[[#This Row],[ADRA]:[WORLD VISION]])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Relationship Id="rId3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table" Target="../tables/table2.xml"/><Relationship Id="rId3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59999389629810485"/>
  </sheetPr>
  <dimension ref="A1:R46"/>
  <sheetViews>
    <sheetView tabSelected="1" topLeftCell="B1" zoomScale="75" zoomScaleNormal="75" zoomScalePageLayoutView="75" workbookViewId="0">
      <selection activeCell="B3" sqref="B3:Q43"/>
    </sheetView>
  </sheetViews>
  <sheetFormatPr baseColWidth="10" defaultColWidth="30.6640625" defaultRowHeight="15" x14ac:dyDescent="0"/>
  <cols>
    <col min="1" max="1" width="15" customWidth="1"/>
    <col min="2" max="2" width="47.83203125" bestFit="1" customWidth="1"/>
    <col min="3" max="3" width="15.1640625" bestFit="1" customWidth="1"/>
    <col min="4" max="4" width="16.33203125" bestFit="1" customWidth="1"/>
    <col min="5" max="5" width="18.6640625" bestFit="1" customWidth="1"/>
    <col min="6" max="6" width="11.1640625" bestFit="1" customWidth="1"/>
    <col min="7" max="7" width="12.33203125" bestFit="1" customWidth="1"/>
    <col min="8" max="8" width="14.5" bestFit="1" customWidth="1"/>
    <col min="9" max="10" width="9.83203125" bestFit="1" customWidth="1"/>
    <col min="11" max="11" width="9.6640625" bestFit="1" customWidth="1"/>
    <col min="12" max="12" width="15.6640625" bestFit="1" customWidth="1"/>
    <col min="13" max="13" width="12.33203125" bestFit="1" customWidth="1"/>
    <col min="14" max="14" width="14" bestFit="1" customWidth="1"/>
    <col min="15" max="15" width="10.6640625" customWidth="1"/>
    <col min="16" max="16" width="14" bestFit="1" customWidth="1"/>
    <col min="17" max="17" width="12.33203125" bestFit="1" customWidth="1"/>
    <col min="18" max="18" width="14.33203125" style="30" bestFit="1" customWidth="1"/>
  </cols>
  <sheetData>
    <row r="1" spans="1:18" ht="36" customHeight="1" thickBot="1">
      <c r="B1" s="339" t="s">
        <v>310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1"/>
    </row>
    <row r="2" spans="1:18" ht="36" hidden="1" customHeight="1" thickBot="1">
      <c r="A2" t="s">
        <v>110</v>
      </c>
      <c r="B2" s="68"/>
      <c r="C2" s="69" t="s">
        <v>96</v>
      </c>
      <c r="D2" s="69" t="s">
        <v>97</v>
      </c>
      <c r="E2" s="69" t="s">
        <v>98</v>
      </c>
      <c r="F2" s="70" t="s">
        <v>99</v>
      </c>
      <c r="G2" s="70" t="s">
        <v>95</v>
      </c>
      <c r="H2" s="70" t="s">
        <v>100</v>
      </c>
      <c r="I2" s="70" t="s">
        <v>101</v>
      </c>
      <c r="J2" s="70" t="s">
        <v>102</v>
      </c>
      <c r="K2" s="70" t="s">
        <v>104</v>
      </c>
      <c r="L2" s="70" t="s">
        <v>103</v>
      </c>
      <c r="M2" s="70" t="s">
        <v>105</v>
      </c>
      <c r="N2" s="70" t="s">
        <v>107</v>
      </c>
      <c r="O2" s="70" t="s">
        <v>106</v>
      </c>
      <c r="P2" s="70" t="s">
        <v>108</v>
      </c>
      <c r="Q2" s="70"/>
      <c r="R2" s="71"/>
    </row>
    <row r="3" spans="1:18" s="31" customFormat="1" ht="21.75" thickBot="1">
      <c r="A3" s="32"/>
      <c r="B3" s="33"/>
      <c r="C3" s="34" t="s">
        <v>56</v>
      </c>
      <c r="D3" s="35" t="s">
        <v>57</v>
      </c>
      <c r="E3" s="34" t="s">
        <v>58</v>
      </c>
      <c r="F3" s="35" t="s">
        <v>59</v>
      </c>
      <c r="G3" s="34" t="s">
        <v>60</v>
      </c>
      <c r="H3" s="35" t="s">
        <v>61</v>
      </c>
      <c r="I3" s="34" t="s">
        <v>62</v>
      </c>
      <c r="J3" s="35" t="s">
        <v>64</v>
      </c>
      <c r="K3" s="34" t="s">
        <v>63</v>
      </c>
      <c r="L3" s="35" t="s">
        <v>65</v>
      </c>
      <c r="M3" s="34" t="s">
        <v>66</v>
      </c>
      <c r="N3" s="35" t="s">
        <v>67</v>
      </c>
      <c r="O3" s="34" t="s">
        <v>232</v>
      </c>
      <c r="P3" s="36" t="s">
        <v>69</v>
      </c>
      <c r="Q3" s="36" t="s">
        <v>109</v>
      </c>
      <c r="R3" s="37" t="s">
        <v>19</v>
      </c>
    </row>
    <row r="4" spans="1:18" ht="21" customHeight="1">
      <c r="A4" s="327" t="s">
        <v>27</v>
      </c>
      <c r="B4" s="231" t="s">
        <v>34</v>
      </c>
      <c r="C4" s="232">
        <f>OZ!J3</f>
        <v>4701</v>
      </c>
      <c r="D4" s="233">
        <f>NZ!K3</f>
        <v>6199</v>
      </c>
      <c r="E4" s="232">
        <f>NC!G3</f>
        <v>285</v>
      </c>
      <c r="F4" s="233">
        <f>VU!Q3</f>
        <v>1895</v>
      </c>
      <c r="G4" s="233">
        <f>FJ!T3</f>
        <v>103</v>
      </c>
      <c r="H4" s="233">
        <f>SI!P3</f>
        <v>993</v>
      </c>
      <c r="I4" s="233">
        <f>TO!Q3</f>
        <v>6100</v>
      </c>
      <c r="J4" s="233">
        <f>SA!Q3</f>
        <v>2135</v>
      </c>
      <c r="K4" s="233">
        <f>TU!P3</f>
        <v>73</v>
      </c>
      <c r="L4" s="233">
        <f>CI!Q3</f>
        <v>1777</v>
      </c>
      <c r="M4" s="232">
        <f>PNG!Q3</f>
        <v>2553</v>
      </c>
      <c r="N4" s="233">
        <f>FSM!P3</f>
        <v>31</v>
      </c>
      <c r="O4" s="233">
        <f>KI!P3</f>
        <v>222</v>
      </c>
      <c r="P4" s="233">
        <f>PA!P3</f>
        <v>300</v>
      </c>
      <c r="Q4" s="234">
        <f>RMI!P3</f>
        <v>0</v>
      </c>
      <c r="R4" s="235">
        <f>SUM(C4:Q4)</f>
        <v>27367</v>
      </c>
    </row>
    <row r="5" spans="1:18" ht="18.75">
      <c r="A5" s="328"/>
      <c r="B5" s="236" t="s">
        <v>35</v>
      </c>
      <c r="C5" s="237">
        <f>OZ!J4</f>
        <v>22126</v>
      </c>
      <c r="D5" s="238">
        <f>NZ!K4</f>
        <v>0</v>
      </c>
      <c r="E5" s="238">
        <f>NC!G4</f>
        <v>0</v>
      </c>
      <c r="F5" s="239">
        <f>VU!Q4</f>
        <v>920</v>
      </c>
      <c r="G5" s="237">
        <f>FJ!T4</f>
        <v>395</v>
      </c>
      <c r="H5" s="239">
        <f>SI!P4</f>
        <v>4124</v>
      </c>
      <c r="I5" s="238">
        <f>TO!Q4</f>
        <v>0</v>
      </c>
      <c r="J5" s="239">
        <f>SA!Q4</f>
        <v>0</v>
      </c>
      <c r="K5" s="238">
        <f>TU!P4</f>
        <v>0</v>
      </c>
      <c r="L5" s="238">
        <f>CI!Q4</f>
        <v>0</v>
      </c>
      <c r="M5" s="237">
        <f>PNG!Q4</f>
        <v>2853</v>
      </c>
      <c r="N5" s="238">
        <f>FSM!P4</f>
        <v>0</v>
      </c>
      <c r="O5" s="238">
        <f>KI!P4</f>
        <v>0</v>
      </c>
      <c r="P5" s="238">
        <f>PA!P4</f>
        <v>24</v>
      </c>
      <c r="Q5" s="240">
        <f>RMI!P4</f>
        <v>75</v>
      </c>
      <c r="R5" s="241">
        <f t="shared" ref="R5:R43" si="0">SUM(C5:Q5)</f>
        <v>30517</v>
      </c>
    </row>
    <row r="6" spans="1:18" ht="18.75">
      <c r="A6" s="328"/>
      <c r="B6" s="242" t="s">
        <v>6</v>
      </c>
      <c r="C6" s="243">
        <f>OZ!J5</f>
        <v>0</v>
      </c>
      <c r="D6" s="238">
        <f>NZ!K5</f>
        <v>0</v>
      </c>
      <c r="E6" s="238">
        <f>NC!G5</f>
        <v>0</v>
      </c>
      <c r="F6" s="238">
        <f>VU!Q5</f>
        <v>2</v>
      </c>
      <c r="G6" s="243">
        <f>FJ!T5</f>
        <v>0</v>
      </c>
      <c r="H6" s="238">
        <f>SI!P5</f>
        <v>0</v>
      </c>
      <c r="I6" s="238">
        <f>TO!Q5</f>
        <v>6</v>
      </c>
      <c r="J6" s="238">
        <f>SA!Q5</f>
        <v>6</v>
      </c>
      <c r="K6" s="238">
        <f>TU!P5</f>
        <v>0</v>
      </c>
      <c r="L6" s="238">
        <f>CI!Q5</f>
        <v>0</v>
      </c>
      <c r="M6" s="243">
        <f>PNG!Q5</f>
        <v>394</v>
      </c>
      <c r="N6" s="238">
        <f>FSM!P5</f>
        <v>0</v>
      </c>
      <c r="O6" s="238">
        <f>KI!P5</f>
        <v>0</v>
      </c>
      <c r="P6" s="238">
        <f>PA!P5</f>
        <v>0</v>
      </c>
      <c r="Q6" s="240">
        <f>RMI!P5</f>
        <v>0</v>
      </c>
      <c r="R6" s="244">
        <f t="shared" si="0"/>
        <v>408</v>
      </c>
    </row>
    <row r="7" spans="1:18" ht="18.75">
      <c r="A7" s="328"/>
      <c r="B7" s="245" t="s">
        <v>47</v>
      </c>
      <c r="C7" s="246">
        <f>OZ!J6</f>
        <v>21048</v>
      </c>
      <c r="D7" s="247">
        <f>NZ!K6</f>
        <v>2000</v>
      </c>
      <c r="E7" s="246">
        <f>NC!G6</f>
        <v>480</v>
      </c>
      <c r="F7" s="247">
        <f>VU!Q6</f>
        <v>1806</v>
      </c>
      <c r="G7" s="247">
        <f>FJ!T6</f>
        <v>1200</v>
      </c>
      <c r="H7" s="247">
        <f>SI!P6</f>
        <v>2262</v>
      </c>
      <c r="I7" s="247">
        <f>TO!Q6</f>
        <v>750</v>
      </c>
      <c r="J7" s="247">
        <f>SA!Q6</f>
        <v>1549</v>
      </c>
      <c r="K7" s="247">
        <f>TU!P6</f>
        <v>714</v>
      </c>
      <c r="L7" s="247">
        <f>CI!Q6</f>
        <v>80</v>
      </c>
      <c r="M7" s="247">
        <f>PNG!Q6</f>
        <v>2370</v>
      </c>
      <c r="N7" s="247">
        <f>FSM!P6</f>
        <v>0</v>
      </c>
      <c r="O7" s="247">
        <f>KI!P6</f>
        <v>0</v>
      </c>
      <c r="P7" s="247">
        <f>PA!P6</f>
        <v>0</v>
      </c>
      <c r="Q7" s="248">
        <f>RMI!P6</f>
        <v>0</v>
      </c>
      <c r="R7" s="249">
        <f t="shared" si="0"/>
        <v>34259</v>
      </c>
    </row>
    <row r="8" spans="1:18" ht="18.75">
      <c r="A8" s="328"/>
      <c r="B8" s="250" t="s">
        <v>48</v>
      </c>
      <c r="C8" s="243">
        <f>OZ!J7</f>
        <v>0</v>
      </c>
      <c r="D8" s="238">
        <f>NZ!K7</f>
        <v>0</v>
      </c>
      <c r="E8" s="238">
        <f>NC!G7</f>
        <v>0</v>
      </c>
      <c r="F8" s="238">
        <f>VU!Q7</f>
        <v>406</v>
      </c>
      <c r="G8" s="238">
        <f>FJ!T7</f>
        <v>4000</v>
      </c>
      <c r="H8" s="251">
        <f>SI!P7</f>
        <v>7026</v>
      </c>
      <c r="I8" s="238">
        <f>TO!Q7</f>
        <v>0</v>
      </c>
      <c r="J8" s="238">
        <f>SA!Q7</f>
        <v>0</v>
      </c>
      <c r="K8" s="238">
        <f>TU!P7</f>
        <v>0</v>
      </c>
      <c r="L8" s="238">
        <f>CI!Q7</f>
        <v>0</v>
      </c>
      <c r="M8" s="243">
        <f>PNG!Q7</f>
        <v>1510</v>
      </c>
      <c r="N8" s="238">
        <f>FSM!P7</f>
        <v>0</v>
      </c>
      <c r="O8" s="238">
        <f>KI!P7</f>
        <v>0</v>
      </c>
      <c r="P8" s="238">
        <f>PA!P7</f>
        <v>0</v>
      </c>
      <c r="Q8" s="240">
        <f>RMI!P7</f>
        <v>0</v>
      </c>
      <c r="R8" s="244">
        <f t="shared" si="0"/>
        <v>12942</v>
      </c>
    </row>
    <row r="9" spans="1:18" ht="18.75">
      <c r="A9" s="328"/>
      <c r="B9" s="245" t="s">
        <v>33</v>
      </c>
      <c r="C9" s="247">
        <f>OZ!J8</f>
        <v>51600</v>
      </c>
      <c r="D9" s="247">
        <f>NZ!K8</f>
        <v>6000</v>
      </c>
      <c r="E9" s="247">
        <f>NC!G8</f>
        <v>0</v>
      </c>
      <c r="F9" s="247">
        <f>VU!Q8</f>
        <v>3577</v>
      </c>
      <c r="G9" s="247">
        <f>FJ!T8</f>
        <v>299</v>
      </c>
      <c r="H9" s="247">
        <f>SI!P8</f>
        <v>3252</v>
      </c>
      <c r="I9" s="247">
        <f>TO!Q8</f>
        <v>10701</v>
      </c>
      <c r="J9" s="247">
        <f>SA!Q8</f>
        <v>3831</v>
      </c>
      <c r="K9" s="247">
        <f>TU!P8</f>
        <v>1067</v>
      </c>
      <c r="L9" s="247">
        <f>CI!Q8</f>
        <v>679</v>
      </c>
      <c r="M9" s="247">
        <f>PNG!Q8</f>
        <v>2084</v>
      </c>
      <c r="N9" s="247">
        <f>FSM!P8</f>
        <v>267</v>
      </c>
      <c r="O9" s="247">
        <f>KI!P8</f>
        <v>414</v>
      </c>
      <c r="P9" s="247">
        <f>PA!P8</f>
        <v>500</v>
      </c>
      <c r="Q9" s="248">
        <f>RMI!P8</f>
        <v>0</v>
      </c>
      <c r="R9" s="252">
        <f t="shared" si="0"/>
        <v>84271</v>
      </c>
    </row>
    <row r="10" spans="1:18" ht="18.75">
      <c r="A10" s="328"/>
      <c r="B10" s="242" t="s">
        <v>36</v>
      </c>
      <c r="C10" s="243">
        <f>OZ!J9</f>
        <v>2572</v>
      </c>
      <c r="D10" s="238">
        <f>NZ!K9</f>
        <v>0</v>
      </c>
      <c r="E10" s="243">
        <f>NC!G9</f>
        <v>294</v>
      </c>
      <c r="F10" s="251">
        <f>VU!Q9</f>
        <v>410</v>
      </c>
      <c r="G10" s="238">
        <f>FJ!T9</f>
        <v>0</v>
      </c>
      <c r="H10" s="251">
        <f>SI!P9</f>
        <v>0</v>
      </c>
      <c r="I10" s="238">
        <f>TO!Q9</f>
        <v>335</v>
      </c>
      <c r="J10" s="251">
        <f>SA!Q9</f>
        <v>0</v>
      </c>
      <c r="K10" s="238">
        <f>TU!P9</f>
        <v>0</v>
      </c>
      <c r="L10" s="238">
        <f>CI!Q9</f>
        <v>0</v>
      </c>
      <c r="M10" s="243">
        <f>PNG!Q9</f>
        <v>2310</v>
      </c>
      <c r="N10" s="238">
        <f>FSM!P9</f>
        <v>0</v>
      </c>
      <c r="O10" s="238">
        <f>KI!P9</f>
        <v>0</v>
      </c>
      <c r="P10" s="238">
        <f>PA!P9</f>
        <v>0</v>
      </c>
      <c r="Q10" s="240">
        <f>RMI!P9</f>
        <v>0</v>
      </c>
      <c r="R10" s="244">
        <f t="shared" si="0"/>
        <v>5921</v>
      </c>
    </row>
    <row r="11" spans="1:18" ht="18.75">
      <c r="A11" s="328"/>
      <c r="B11" s="236" t="s">
        <v>12</v>
      </c>
      <c r="C11" s="238">
        <f>OZ!J10</f>
        <v>0</v>
      </c>
      <c r="D11" s="238">
        <f>NZ!K10</f>
        <v>20</v>
      </c>
      <c r="E11" s="238">
        <f>NC!G10</f>
        <v>0</v>
      </c>
      <c r="F11" s="238">
        <f>VU!Q10</f>
        <v>1</v>
      </c>
      <c r="G11" s="238">
        <f>FJ!T10</f>
        <v>0</v>
      </c>
      <c r="H11" s="238">
        <f>SI!P10</f>
        <v>0</v>
      </c>
      <c r="I11" s="238">
        <f>TO!Q10</f>
        <v>0</v>
      </c>
      <c r="J11" s="238">
        <f>SA!Q10</f>
        <v>0</v>
      </c>
      <c r="K11" s="238">
        <f>TU!P10</f>
        <v>0</v>
      </c>
      <c r="L11" s="238">
        <f>CI!Q10</f>
        <v>0</v>
      </c>
      <c r="M11" s="238">
        <f>PNG!Q10</f>
        <v>0</v>
      </c>
      <c r="N11" s="238">
        <f>FSM!P10</f>
        <v>0</v>
      </c>
      <c r="O11" s="238">
        <f>KI!P10</f>
        <v>0</v>
      </c>
      <c r="P11" s="238">
        <f>PA!P10</f>
        <v>3</v>
      </c>
      <c r="Q11" s="240">
        <f>RMI!P10</f>
        <v>0</v>
      </c>
      <c r="R11" s="253">
        <f t="shared" si="0"/>
        <v>24</v>
      </c>
    </row>
    <row r="12" spans="1:18" ht="18.75">
      <c r="A12" s="328"/>
      <c r="B12" s="245" t="s">
        <v>32</v>
      </c>
      <c r="C12" s="247">
        <f>OZ!J11</f>
        <v>11000</v>
      </c>
      <c r="D12" s="247">
        <f>NZ!K11</f>
        <v>505</v>
      </c>
      <c r="E12" s="254">
        <f>NC!G11</f>
        <v>170</v>
      </c>
      <c r="F12" s="247">
        <f>VU!Q11</f>
        <v>1275</v>
      </c>
      <c r="G12" s="247">
        <f>FJ!T11</f>
        <v>964</v>
      </c>
      <c r="H12" s="247">
        <f>SI!P11</f>
        <v>1187</v>
      </c>
      <c r="I12" s="247">
        <f>TO!Q11</f>
        <v>434</v>
      </c>
      <c r="J12" s="247">
        <f>SA!Q11</f>
        <v>851</v>
      </c>
      <c r="K12" s="247">
        <f>TU!P11</f>
        <v>304</v>
      </c>
      <c r="L12" s="247">
        <f>CI!Q11</f>
        <v>326</v>
      </c>
      <c r="M12" s="247">
        <f>PNG!Q11</f>
        <v>0</v>
      </c>
      <c r="N12" s="247">
        <f>FSM!P11</f>
        <v>0</v>
      </c>
      <c r="O12" s="247">
        <f>KI!P11</f>
        <v>0</v>
      </c>
      <c r="P12" s="247">
        <f>PA!P11</f>
        <v>50</v>
      </c>
      <c r="Q12" s="248">
        <f>RMI!P11</f>
        <v>0</v>
      </c>
      <c r="R12" s="255">
        <f t="shared" si="0"/>
        <v>17066</v>
      </c>
    </row>
    <row r="13" spans="1:18" ht="18.75">
      <c r="A13" s="328"/>
      <c r="B13" s="236" t="s">
        <v>37</v>
      </c>
      <c r="C13" s="237">
        <f>OZ!J12</f>
        <v>0</v>
      </c>
      <c r="D13" s="238">
        <f>NZ!K12</f>
        <v>0</v>
      </c>
      <c r="E13" s="238">
        <f>NC!G12</f>
        <v>0</v>
      </c>
      <c r="F13" s="238">
        <f>VU!Q12</f>
        <v>339</v>
      </c>
      <c r="G13" s="238">
        <f>FJ!T12</f>
        <v>482</v>
      </c>
      <c r="H13" s="238">
        <f>SI!P12</f>
        <v>0</v>
      </c>
      <c r="I13" s="238">
        <f>TO!Q12</f>
        <v>258</v>
      </c>
      <c r="J13" s="238">
        <f>SA!Q12</f>
        <v>260</v>
      </c>
      <c r="K13" s="238">
        <f>TU!P12</f>
        <v>0</v>
      </c>
      <c r="L13" s="238">
        <f>CI!Q12</f>
        <v>556</v>
      </c>
      <c r="M13" s="238">
        <f>PNG!Q12</f>
        <v>68</v>
      </c>
      <c r="N13" s="238">
        <f>FSM!P12</f>
        <v>0</v>
      </c>
      <c r="O13" s="238">
        <f>KI!P12</f>
        <v>0</v>
      </c>
      <c r="P13" s="238">
        <f>PA!P12</f>
        <v>0</v>
      </c>
      <c r="Q13" s="240">
        <f>RMI!P12</f>
        <v>0</v>
      </c>
      <c r="R13" s="241">
        <f t="shared" si="0"/>
        <v>1963</v>
      </c>
    </row>
    <row r="14" spans="1:18" ht="18.75">
      <c r="A14" s="328"/>
      <c r="B14" s="242" t="s">
        <v>92</v>
      </c>
      <c r="C14" s="243">
        <f>OZ!J13</f>
        <v>0</v>
      </c>
      <c r="D14" s="238">
        <f>NZ!K13</f>
        <v>0</v>
      </c>
      <c r="E14" s="238">
        <f>NC!G13</f>
        <v>0</v>
      </c>
      <c r="F14" s="238">
        <f>VU!Q13</f>
        <v>9</v>
      </c>
      <c r="G14" s="238">
        <f>FJ!T13</f>
        <v>20</v>
      </c>
      <c r="H14" s="238">
        <f>SI!P13</f>
        <v>0</v>
      </c>
      <c r="I14" s="238">
        <f>TO!Q13</f>
        <v>0</v>
      </c>
      <c r="J14" s="238">
        <f>SA!Q13</f>
        <v>1126</v>
      </c>
      <c r="K14" s="238">
        <f>TU!P13</f>
        <v>0</v>
      </c>
      <c r="L14" s="238">
        <f>CI!Q13</f>
        <v>0</v>
      </c>
      <c r="M14" s="238">
        <f>PNG!Q13</f>
        <v>400</v>
      </c>
      <c r="N14" s="238">
        <f>FSM!P13</f>
        <v>0</v>
      </c>
      <c r="O14" s="238">
        <f>KI!P13</f>
        <v>0</v>
      </c>
      <c r="P14" s="238">
        <f>PA!P13</f>
        <v>150</v>
      </c>
      <c r="Q14" s="240">
        <f>RMI!P13</f>
        <v>0</v>
      </c>
      <c r="R14" s="244">
        <f t="shared" si="0"/>
        <v>1705</v>
      </c>
    </row>
    <row r="15" spans="1:18" ht="18.75">
      <c r="A15" s="328"/>
      <c r="B15" s="242" t="s">
        <v>93</v>
      </c>
      <c r="C15" s="243">
        <f>OZ!J14</f>
        <v>2964</v>
      </c>
      <c r="D15" s="238">
        <f>NZ!K14</f>
        <v>0</v>
      </c>
      <c r="E15" s="238">
        <f>NC!G14</f>
        <v>0</v>
      </c>
      <c r="F15" s="238">
        <f>VU!Q14</f>
        <v>575</v>
      </c>
      <c r="G15" s="238">
        <f>FJ!T14</f>
        <v>50</v>
      </c>
      <c r="H15" s="238">
        <f>SI!P14</f>
        <v>457</v>
      </c>
      <c r="I15" s="238">
        <f>TO!Q14</f>
        <v>3206</v>
      </c>
      <c r="J15" s="256">
        <f>SA!Q14</f>
        <v>0</v>
      </c>
      <c r="K15" s="238">
        <f>TU!P14</f>
        <v>277</v>
      </c>
      <c r="L15" s="238">
        <f>CI!Q14</f>
        <v>119</v>
      </c>
      <c r="M15" s="238">
        <f>PNG!Q14</f>
        <v>0</v>
      </c>
      <c r="N15" s="238">
        <f>FSM!P14</f>
        <v>50</v>
      </c>
      <c r="O15" s="238">
        <f>KI!P14</f>
        <v>0</v>
      </c>
      <c r="P15" s="238">
        <f>PA!P14</f>
        <v>0</v>
      </c>
      <c r="Q15" s="240">
        <f>RMI!P14</f>
        <v>0</v>
      </c>
      <c r="R15" s="244">
        <f t="shared" si="0"/>
        <v>7698</v>
      </c>
    </row>
    <row r="16" spans="1:18" ht="18.75">
      <c r="A16" s="328"/>
      <c r="B16" s="242" t="s">
        <v>300</v>
      </c>
      <c r="C16" s="243">
        <f>OZ!J15</f>
        <v>0</v>
      </c>
      <c r="D16" s="238">
        <f>NZ!K15</f>
        <v>0</v>
      </c>
      <c r="E16" s="238">
        <f>NC!G15</f>
        <v>0</v>
      </c>
      <c r="F16" s="238">
        <f>VU!Q15</f>
        <v>838</v>
      </c>
      <c r="G16" s="238">
        <f>FJ!T15</f>
        <v>0</v>
      </c>
      <c r="H16" s="238">
        <f>SI!P15</f>
        <v>200</v>
      </c>
      <c r="I16" s="238">
        <f>TO!Q15</f>
        <v>100</v>
      </c>
      <c r="J16" s="256">
        <f>SA!Q15</f>
        <v>13</v>
      </c>
      <c r="K16" s="238">
        <f>TU!P15</f>
        <v>0</v>
      </c>
      <c r="L16" s="238">
        <f>CI!Q15</f>
        <v>0</v>
      </c>
      <c r="M16" s="238">
        <f>PNG!Q15</f>
        <v>218</v>
      </c>
      <c r="N16" s="238">
        <f>FSM!P15</f>
        <v>400</v>
      </c>
      <c r="O16" s="238">
        <f>KI!P15</f>
        <v>46</v>
      </c>
      <c r="P16" s="238">
        <f>PA!P15</f>
        <v>0</v>
      </c>
      <c r="Q16" s="240">
        <f>RMI!P15</f>
        <v>750</v>
      </c>
      <c r="R16" s="244">
        <f t="shared" ref="R16" si="1">SUM(C16:Q16)</f>
        <v>2565</v>
      </c>
    </row>
    <row r="17" spans="1:18" ht="18.75">
      <c r="A17" s="328"/>
      <c r="B17" s="245" t="s">
        <v>38</v>
      </c>
      <c r="C17" s="246">
        <f>OZ!J16</f>
        <v>2780</v>
      </c>
      <c r="D17" s="247">
        <f>NZ!K16</f>
        <v>1040</v>
      </c>
      <c r="E17" s="247">
        <f>NC!G16</f>
        <v>151</v>
      </c>
      <c r="F17" s="247">
        <f>VU!Q16</f>
        <v>1037</v>
      </c>
      <c r="G17" s="247">
        <f>FJ!T16</f>
        <v>106</v>
      </c>
      <c r="H17" s="247">
        <f>SI!P16</f>
        <v>386</v>
      </c>
      <c r="I17" s="247">
        <f>TO!Q16</f>
        <v>2921</v>
      </c>
      <c r="J17" s="257">
        <f>SA!Q16</f>
        <v>3025</v>
      </c>
      <c r="K17" s="247">
        <f>TU!P16</f>
        <v>313</v>
      </c>
      <c r="L17" s="247">
        <f>CI!Q16</f>
        <v>269</v>
      </c>
      <c r="M17" s="247">
        <f>PNG!Q16</f>
        <v>331</v>
      </c>
      <c r="N17" s="247">
        <f>FSM!P16</f>
        <v>0</v>
      </c>
      <c r="O17" s="247">
        <f>KI!P16</f>
        <v>0</v>
      </c>
      <c r="P17" s="247">
        <f>PA!P16</f>
        <v>100</v>
      </c>
      <c r="Q17" s="248">
        <f>RMI!P16</f>
        <v>0</v>
      </c>
      <c r="R17" s="249">
        <f t="shared" si="0"/>
        <v>12459</v>
      </c>
    </row>
    <row r="18" spans="1:18" ht="18.75">
      <c r="A18" s="328"/>
      <c r="B18" s="250" t="s">
        <v>39</v>
      </c>
      <c r="C18" s="243">
        <f>OZ!J17</f>
        <v>10340</v>
      </c>
      <c r="D18" s="238">
        <f>NZ!K17</f>
        <v>0</v>
      </c>
      <c r="E18" s="238">
        <f>NC!G17</f>
        <v>0</v>
      </c>
      <c r="F18" s="251">
        <f>VU!Q17</f>
        <v>5</v>
      </c>
      <c r="G18" s="238">
        <f>FJ!T17</f>
        <v>0</v>
      </c>
      <c r="H18" s="251">
        <f>SI!P17</f>
        <v>1801</v>
      </c>
      <c r="I18" s="238">
        <f>TO!Q17</f>
        <v>0</v>
      </c>
      <c r="J18" s="238">
        <f>SA!Q17</f>
        <v>0</v>
      </c>
      <c r="K18" s="238">
        <f>TU!P17</f>
        <v>0</v>
      </c>
      <c r="L18" s="238">
        <f>CI!Q17</f>
        <v>0</v>
      </c>
      <c r="M18" s="243">
        <f>PNG!Q17</f>
        <v>2958</v>
      </c>
      <c r="N18" s="238">
        <f>FSM!P17</f>
        <v>0</v>
      </c>
      <c r="O18" s="238">
        <f>KI!P17</f>
        <v>0</v>
      </c>
      <c r="P18" s="238">
        <f>PA!P17</f>
        <v>0</v>
      </c>
      <c r="Q18" s="240">
        <f>RMI!P17</f>
        <v>0</v>
      </c>
      <c r="R18" s="244">
        <f t="shared" si="0"/>
        <v>15104</v>
      </c>
    </row>
    <row r="19" spans="1:18" ht="18.75">
      <c r="A19" s="328"/>
      <c r="B19" s="245" t="s">
        <v>46</v>
      </c>
      <c r="C19" s="247">
        <f>OZ!J18</f>
        <v>0</v>
      </c>
      <c r="D19" s="247">
        <f>NZ!K18</f>
        <v>0</v>
      </c>
      <c r="E19" s="246">
        <f>NC!G18</f>
        <v>3</v>
      </c>
      <c r="F19" s="247">
        <f>VU!Q18</f>
        <v>0</v>
      </c>
      <c r="G19" s="247">
        <f>FJ!T18</f>
        <v>84</v>
      </c>
      <c r="H19" s="247">
        <f>SI!P18</f>
        <v>0</v>
      </c>
      <c r="I19" s="247">
        <f>TO!Q18</f>
        <v>105</v>
      </c>
      <c r="J19" s="247">
        <f>SA!Q18</f>
        <v>0</v>
      </c>
      <c r="K19" s="247">
        <f>TU!P18</f>
        <v>0</v>
      </c>
      <c r="L19" s="247">
        <f>CI!Q18</f>
        <v>0</v>
      </c>
      <c r="M19" s="247">
        <f>PNG!Q18</f>
        <v>0</v>
      </c>
      <c r="N19" s="247">
        <f>FSM!P18</f>
        <v>0</v>
      </c>
      <c r="O19" s="247">
        <f>KI!P18</f>
        <v>0</v>
      </c>
      <c r="P19" s="247">
        <f>PA!P18</f>
        <v>0</v>
      </c>
      <c r="Q19" s="248">
        <f>RMI!P18</f>
        <v>0</v>
      </c>
      <c r="R19" s="249">
        <f t="shared" si="0"/>
        <v>192</v>
      </c>
    </row>
    <row r="20" spans="1:18" ht="18.75">
      <c r="A20" s="328"/>
      <c r="B20" s="236" t="s">
        <v>40</v>
      </c>
      <c r="C20" s="237">
        <f>OZ!J19</f>
        <v>278</v>
      </c>
      <c r="D20" s="238">
        <f>NZ!K19</f>
        <v>0</v>
      </c>
      <c r="E20" s="238">
        <f>NC!G19</f>
        <v>0</v>
      </c>
      <c r="F20" s="239">
        <f>VU!Q19</f>
        <v>18</v>
      </c>
      <c r="G20" s="237">
        <f>FJ!T19</f>
        <v>344</v>
      </c>
      <c r="H20" s="239">
        <f>SI!P19</f>
        <v>43</v>
      </c>
      <c r="I20" s="238">
        <f>TO!Q19</f>
        <v>0</v>
      </c>
      <c r="J20" s="239">
        <f>SA!Q19</f>
        <v>3</v>
      </c>
      <c r="K20" s="238">
        <f>TU!P19</f>
        <v>0</v>
      </c>
      <c r="L20" s="238">
        <f>CI!Q19</f>
        <v>0</v>
      </c>
      <c r="M20" s="237">
        <f>PNG!Q19</f>
        <v>339</v>
      </c>
      <c r="N20" s="238">
        <f>FSM!P19</f>
        <v>0</v>
      </c>
      <c r="O20" s="238">
        <f>KI!P19</f>
        <v>0</v>
      </c>
      <c r="P20" s="238">
        <f>PA!P19</f>
        <v>0</v>
      </c>
      <c r="Q20" s="240">
        <f>RMI!P19</f>
        <v>1</v>
      </c>
      <c r="R20" s="241">
        <f t="shared" si="0"/>
        <v>1026</v>
      </c>
    </row>
    <row r="21" spans="1:18" ht="18.75">
      <c r="A21" s="328"/>
      <c r="B21" s="242" t="s">
        <v>147</v>
      </c>
      <c r="C21" s="237">
        <f>OZ!J20</f>
        <v>0</v>
      </c>
      <c r="D21" s="238">
        <f>NZ!K20</f>
        <v>0</v>
      </c>
      <c r="E21" s="238">
        <f>NC!G20</f>
        <v>1</v>
      </c>
      <c r="F21" s="239">
        <f>VU!Q20</f>
        <v>0</v>
      </c>
      <c r="G21" s="237">
        <f>FJ!T20</f>
        <v>2</v>
      </c>
      <c r="H21" s="239">
        <f>SI!P20</f>
        <v>0</v>
      </c>
      <c r="I21" s="238">
        <f>TO!Q20</f>
        <v>0</v>
      </c>
      <c r="J21" s="239">
        <f>SA!Q20</f>
        <v>0</v>
      </c>
      <c r="K21" s="238">
        <f>TU!P20</f>
        <v>0</v>
      </c>
      <c r="L21" s="238">
        <f>CI!Q20</f>
        <v>0</v>
      </c>
      <c r="M21" s="237">
        <f>PNG!Q20</f>
        <v>0</v>
      </c>
      <c r="N21" s="238">
        <f>FSM!P20</f>
        <v>0</v>
      </c>
      <c r="O21" s="238">
        <f>KI!P20</f>
        <v>0</v>
      </c>
      <c r="P21" s="238">
        <f>PA!P20</f>
        <v>0</v>
      </c>
      <c r="Q21" s="240">
        <f>RMI!P20</f>
        <v>0</v>
      </c>
      <c r="R21" s="241">
        <f t="shared" si="0"/>
        <v>3</v>
      </c>
    </row>
    <row r="22" spans="1:18" ht="19.5" thickBot="1">
      <c r="A22" s="329"/>
      <c r="B22" s="258" t="s">
        <v>31</v>
      </c>
      <c r="C22" s="259">
        <f>OZ!J21</f>
        <v>48641</v>
      </c>
      <c r="D22" s="260">
        <f>NZ!K21</f>
        <v>0</v>
      </c>
      <c r="E22" s="260">
        <f>NC!G21</f>
        <v>0</v>
      </c>
      <c r="F22" s="260">
        <f>VU!Q21</f>
        <v>1325</v>
      </c>
      <c r="G22" s="260">
        <f>FJ!T21</f>
        <v>100</v>
      </c>
      <c r="H22" s="260">
        <f>SI!P21</f>
        <v>119</v>
      </c>
      <c r="I22" s="260">
        <f>TO!Q21</f>
        <v>0</v>
      </c>
      <c r="J22" s="260">
        <f>SA!Q21</f>
        <v>0</v>
      </c>
      <c r="K22" s="260">
        <f>TU!P21</f>
        <v>0</v>
      </c>
      <c r="L22" s="260">
        <f>CI!Q21</f>
        <v>0</v>
      </c>
      <c r="M22" s="260">
        <f>PNG!Q21</f>
        <v>600</v>
      </c>
      <c r="N22" s="260">
        <f>FSM!P21</f>
        <v>0</v>
      </c>
      <c r="O22" s="260">
        <f>KI!P21</f>
        <v>0</v>
      </c>
      <c r="P22" s="260">
        <f>PA!P21</f>
        <v>0</v>
      </c>
      <c r="Q22" s="261">
        <f>RMI!P21</f>
        <v>0</v>
      </c>
      <c r="R22" s="262">
        <f t="shared" si="0"/>
        <v>50785</v>
      </c>
    </row>
    <row r="23" spans="1:18" ht="18.75">
      <c r="A23" s="330" t="s">
        <v>28</v>
      </c>
      <c r="B23" s="263" t="s">
        <v>41</v>
      </c>
      <c r="C23" s="264">
        <f>OZ!J22</f>
        <v>13</v>
      </c>
      <c r="D23" s="265">
        <f>NZ!K22</f>
        <v>5</v>
      </c>
      <c r="E23" s="265">
        <f>NC!G22</f>
        <v>2</v>
      </c>
      <c r="F23" s="265">
        <f>VU!Q22</f>
        <v>0</v>
      </c>
      <c r="G23" s="264">
        <f>FJ!T22</f>
        <v>9</v>
      </c>
      <c r="H23" s="266">
        <f>SI!P22</f>
        <v>6</v>
      </c>
      <c r="I23" s="265">
        <f>TO!Q22</f>
        <v>0</v>
      </c>
      <c r="J23" s="265">
        <f>SA!Q22</f>
        <v>0</v>
      </c>
      <c r="K23" s="265">
        <f>TU!P22</f>
        <v>0</v>
      </c>
      <c r="L23" s="265">
        <f>CI!Q22</f>
        <v>0</v>
      </c>
      <c r="M23" s="264">
        <f>PNG!Q22</f>
        <v>10</v>
      </c>
      <c r="N23" s="265">
        <f>FSM!P22</f>
        <v>0</v>
      </c>
      <c r="O23" s="265">
        <f>KI!P22</f>
        <v>0</v>
      </c>
      <c r="P23" s="265">
        <f>PA!P22</f>
        <v>0</v>
      </c>
      <c r="Q23" s="267">
        <f>RMI!P22</f>
        <v>0</v>
      </c>
      <c r="R23" s="268">
        <f t="shared" si="0"/>
        <v>45</v>
      </c>
    </row>
    <row r="24" spans="1:18" ht="18.75">
      <c r="A24" s="331"/>
      <c r="B24" s="269" t="s">
        <v>42</v>
      </c>
      <c r="C24" s="270">
        <f>OZ!J23</f>
        <v>17</v>
      </c>
      <c r="D24" s="271">
        <f>NZ!K23</f>
        <v>0</v>
      </c>
      <c r="E24" s="271">
        <f>NC!G23</f>
        <v>0</v>
      </c>
      <c r="F24" s="271">
        <f>VU!Q23</f>
        <v>2</v>
      </c>
      <c r="G24" s="271">
        <f>FJ!T23</f>
        <v>5</v>
      </c>
      <c r="H24" s="272">
        <f>SI!P23</f>
        <v>8</v>
      </c>
      <c r="I24" s="271">
        <f>TO!Q23</f>
        <v>0</v>
      </c>
      <c r="J24" s="271">
        <f>SA!Q23</f>
        <v>0</v>
      </c>
      <c r="K24" s="271">
        <f>TU!P23</f>
        <v>0</v>
      </c>
      <c r="L24" s="271">
        <f>CI!Q23</f>
        <v>0</v>
      </c>
      <c r="M24" s="271">
        <f>PNG!Q23</f>
        <v>0</v>
      </c>
      <c r="N24" s="271">
        <f>FSM!P23</f>
        <v>0</v>
      </c>
      <c r="O24" s="271">
        <f>KI!P23</f>
        <v>0</v>
      </c>
      <c r="P24" s="271">
        <f>PA!P23</f>
        <v>0</v>
      </c>
      <c r="Q24" s="273">
        <f>RMI!P23</f>
        <v>0</v>
      </c>
      <c r="R24" s="274">
        <f t="shared" si="0"/>
        <v>32</v>
      </c>
    </row>
    <row r="25" spans="1:18" ht="18.75">
      <c r="A25" s="331"/>
      <c r="B25" s="275" t="s">
        <v>11</v>
      </c>
      <c r="C25" s="271">
        <f>OZ!J24</f>
        <v>7</v>
      </c>
      <c r="D25" s="271">
        <f>NZ!K24</f>
        <v>5</v>
      </c>
      <c r="E25" s="271">
        <f>NC!G24</f>
        <v>0</v>
      </c>
      <c r="F25" s="271">
        <f>VU!Q24</f>
        <v>0</v>
      </c>
      <c r="G25" s="271">
        <f>FJ!T24</f>
        <v>4</v>
      </c>
      <c r="H25" s="271">
        <f>SI!P24</f>
        <v>0</v>
      </c>
      <c r="I25" s="271">
        <f>TO!Q24</f>
        <v>6</v>
      </c>
      <c r="J25" s="271">
        <f>SA!Q24</f>
        <v>0</v>
      </c>
      <c r="K25" s="271">
        <f>TU!P24</f>
        <v>0</v>
      </c>
      <c r="L25" s="271">
        <f>CI!Q24</f>
        <v>0</v>
      </c>
      <c r="M25" s="271">
        <f>PNG!Q24</f>
        <v>1</v>
      </c>
      <c r="N25" s="271">
        <f>FSM!P24</f>
        <v>0</v>
      </c>
      <c r="O25" s="271">
        <f>KI!P24</f>
        <v>0</v>
      </c>
      <c r="P25" s="271">
        <f>PA!P24</f>
        <v>0</v>
      </c>
      <c r="Q25" s="273">
        <f>RMI!P24</f>
        <v>0</v>
      </c>
      <c r="R25" s="276">
        <f t="shared" si="0"/>
        <v>23</v>
      </c>
    </row>
    <row r="26" spans="1:18" ht="18.75">
      <c r="A26" s="331"/>
      <c r="B26" s="269" t="s">
        <v>298</v>
      </c>
      <c r="C26" s="270">
        <f>OZ!J25</f>
        <v>2000000</v>
      </c>
      <c r="D26" s="271">
        <f>NZ!K25</f>
        <v>0</v>
      </c>
      <c r="E26" s="271">
        <f>NC!G25</f>
        <v>0</v>
      </c>
      <c r="F26" s="271">
        <f>VU!Q25</f>
        <v>2548</v>
      </c>
      <c r="G26" s="270">
        <f>FJ!T25</f>
        <v>0</v>
      </c>
      <c r="H26" s="272">
        <f>SI!P25</f>
        <v>22196</v>
      </c>
      <c r="I26" s="271">
        <f>TO!Q25</f>
        <v>0</v>
      </c>
      <c r="J26" s="271">
        <f>SA!Q25</f>
        <v>0</v>
      </c>
      <c r="K26" s="271">
        <f>TU!P25</f>
        <v>0</v>
      </c>
      <c r="L26" s="271">
        <f>CI!Q25</f>
        <v>0</v>
      </c>
      <c r="M26" s="271">
        <f>PNG!Q25</f>
        <v>0</v>
      </c>
      <c r="N26" s="271">
        <f>FSM!P25</f>
        <v>0</v>
      </c>
      <c r="O26" s="270">
        <f>KI!P25</f>
        <v>1200</v>
      </c>
      <c r="P26" s="271">
        <f>PA!P25</f>
        <v>0</v>
      </c>
      <c r="Q26" s="273">
        <f>RMI!P25</f>
        <v>250000</v>
      </c>
      <c r="R26" s="274">
        <f t="shared" si="0"/>
        <v>2275944</v>
      </c>
    </row>
    <row r="27" spans="1:18" ht="18.75">
      <c r="A27" s="331"/>
      <c r="B27" s="269" t="s">
        <v>299</v>
      </c>
      <c r="C27" s="270">
        <f>OZ!J26</f>
        <v>1568000</v>
      </c>
      <c r="D27" s="271">
        <f>NZ!K26</f>
        <v>75000</v>
      </c>
      <c r="E27" s="271">
        <f>NC!G26</f>
        <v>0</v>
      </c>
      <c r="F27" s="271">
        <f>VU!Q26</f>
        <v>0</v>
      </c>
      <c r="G27" s="270">
        <f>FJ!T26</f>
        <v>784018</v>
      </c>
      <c r="H27" s="272">
        <f>SI!P26</f>
        <v>0</v>
      </c>
      <c r="I27" s="271">
        <f>TO!Q26</f>
        <v>0</v>
      </c>
      <c r="J27" s="271">
        <f>SA!Q26</f>
        <v>0</v>
      </c>
      <c r="K27" s="271">
        <f>TU!P26</f>
        <v>0</v>
      </c>
      <c r="L27" s="271">
        <f>CI!Q26</f>
        <v>0</v>
      </c>
      <c r="M27" s="271">
        <f>PNG!Q26</f>
        <v>128000</v>
      </c>
      <c r="N27" s="271">
        <f>FSM!P26</f>
        <v>0</v>
      </c>
      <c r="O27" s="270">
        <f>KI!P26</f>
        <v>0</v>
      </c>
      <c r="P27" s="271">
        <f>PA!P26</f>
        <v>0</v>
      </c>
      <c r="Q27" s="273">
        <f>RMI!P26</f>
        <v>0</v>
      </c>
      <c r="R27" s="274">
        <f t="shared" ref="R27" si="2">SUM(C27:Q27)</f>
        <v>2555018</v>
      </c>
    </row>
    <row r="28" spans="1:18" ht="18.75">
      <c r="A28" s="331"/>
      <c r="B28" s="277" t="s">
        <v>7</v>
      </c>
      <c r="C28" s="278">
        <f>OZ!J27</f>
        <v>13200</v>
      </c>
      <c r="D28" s="279">
        <f>NZ!K27</f>
        <v>5500</v>
      </c>
      <c r="E28" s="279">
        <f>NC!G27</f>
        <v>1000</v>
      </c>
      <c r="F28" s="280">
        <f>VU!Q27</f>
        <v>3628</v>
      </c>
      <c r="G28" s="278">
        <f>FJ!T27</f>
        <v>14884</v>
      </c>
      <c r="H28" s="280">
        <f>SI!P27</f>
        <v>17784</v>
      </c>
      <c r="I28" s="279">
        <f>TO!Q27</f>
        <v>5616</v>
      </c>
      <c r="J28" s="280">
        <f>SA!Q27</f>
        <v>1612</v>
      </c>
      <c r="K28" s="279">
        <f>TU!P27</f>
        <v>0</v>
      </c>
      <c r="L28" s="279">
        <f>CI!Q27</f>
        <v>900</v>
      </c>
      <c r="M28" s="278">
        <f>PNG!Q27</f>
        <v>7814</v>
      </c>
      <c r="N28" s="279">
        <f>FSM!P27</f>
        <v>80</v>
      </c>
      <c r="O28" s="279">
        <f>KI!P27</f>
        <v>400</v>
      </c>
      <c r="P28" s="279">
        <f>PA!P27</f>
        <v>300</v>
      </c>
      <c r="Q28" s="281">
        <f>RMI!P27</f>
        <v>1200</v>
      </c>
      <c r="R28" s="282">
        <f t="shared" si="0"/>
        <v>73918</v>
      </c>
    </row>
    <row r="29" spans="1:18" ht="18.75">
      <c r="A29" s="331"/>
      <c r="B29" s="269" t="s">
        <v>43</v>
      </c>
      <c r="C29" s="270">
        <f>OZ!J28</f>
        <v>0</v>
      </c>
      <c r="D29" s="271">
        <f>NZ!K28</f>
        <v>0</v>
      </c>
      <c r="E29" s="271">
        <f>NC!G28</f>
        <v>0</v>
      </c>
      <c r="F29" s="272">
        <f>VU!Q28</f>
        <v>0</v>
      </c>
      <c r="G29" s="270">
        <f>FJ!T28</f>
        <v>0</v>
      </c>
      <c r="H29" s="272">
        <f>SI!P28</f>
        <v>0</v>
      </c>
      <c r="I29" s="271">
        <f>TO!Q28</f>
        <v>1000</v>
      </c>
      <c r="J29" s="271">
        <f>SA!Q28</f>
        <v>1264</v>
      </c>
      <c r="K29" s="271">
        <f>TU!P28</f>
        <v>1185</v>
      </c>
      <c r="L29" s="271">
        <f>CI!Q28</f>
        <v>1397</v>
      </c>
      <c r="M29" s="270">
        <f>PNG!Q28</f>
        <v>5720</v>
      </c>
      <c r="N29" s="271">
        <f>FSM!P28</f>
        <v>0</v>
      </c>
      <c r="O29" s="271">
        <f>KI!P28</f>
        <v>0</v>
      </c>
      <c r="P29" s="271">
        <f>PA!P28</f>
        <v>414</v>
      </c>
      <c r="Q29" s="273">
        <f>RMI!P28</f>
        <v>0</v>
      </c>
      <c r="R29" s="274">
        <f t="shared" si="0"/>
        <v>10980</v>
      </c>
    </row>
    <row r="30" spans="1:18" ht="18.75">
      <c r="A30" s="331"/>
      <c r="B30" s="277" t="s">
        <v>44</v>
      </c>
      <c r="C30" s="279">
        <f>OZ!J29</f>
        <v>6121</v>
      </c>
      <c r="D30" s="279">
        <f>NZ!K29</f>
        <v>500</v>
      </c>
      <c r="E30" s="279">
        <f>NC!G29</f>
        <v>150</v>
      </c>
      <c r="F30" s="279">
        <f>VU!Q29</f>
        <v>1394</v>
      </c>
      <c r="G30" s="279">
        <f>FJ!T29</f>
        <v>0</v>
      </c>
      <c r="H30" s="279">
        <f>SI!P29</f>
        <v>1013</v>
      </c>
      <c r="I30" s="279">
        <f>TO!Q29</f>
        <v>0</v>
      </c>
      <c r="J30" s="279">
        <f>SA!Q29</f>
        <v>77</v>
      </c>
      <c r="K30" s="279">
        <f>TU!P29</f>
        <v>322</v>
      </c>
      <c r="L30" s="279">
        <f>CI!Q29</f>
        <v>330</v>
      </c>
      <c r="M30" s="279">
        <f>PNG!Q29</f>
        <v>0</v>
      </c>
      <c r="N30" s="279">
        <f>FSM!P29</f>
        <v>0</v>
      </c>
      <c r="O30" s="279">
        <f>KI!P29</f>
        <v>0</v>
      </c>
      <c r="P30" s="279">
        <f>PA!P29</f>
        <v>0</v>
      </c>
      <c r="Q30" s="281">
        <f>RMI!P29</f>
        <v>1000</v>
      </c>
      <c r="R30" s="283">
        <f t="shared" si="0"/>
        <v>10907</v>
      </c>
    </row>
    <row r="31" spans="1:18" ht="18.75">
      <c r="A31" s="331"/>
      <c r="B31" s="269" t="s">
        <v>45</v>
      </c>
      <c r="C31" s="270">
        <f>OZ!J30</f>
        <v>0</v>
      </c>
      <c r="D31" s="271">
        <f>NZ!K30</f>
        <v>0</v>
      </c>
      <c r="E31" s="271">
        <f>NC!G30</f>
        <v>0</v>
      </c>
      <c r="F31" s="272">
        <f>VU!Q30</f>
        <v>1000</v>
      </c>
      <c r="G31" s="271">
        <f>FJ!T30</f>
        <v>0</v>
      </c>
      <c r="H31" s="272">
        <f>SI!P30</f>
        <v>1855</v>
      </c>
      <c r="I31" s="271">
        <f>TO!Q30</f>
        <v>5691</v>
      </c>
      <c r="J31" s="272">
        <f>SA!Q30</f>
        <v>1250</v>
      </c>
      <c r="K31" s="271">
        <f>TU!P30</f>
        <v>0</v>
      </c>
      <c r="L31" s="271">
        <f>CI!Q30</f>
        <v>0</v>
      </c>
      <c r="M31" s="270">
        <f>PNG!Q30</f>
        <v>501</v>
      </c>
      <c r="N31" s="271">
        <f>FSM!P30</f>
        <v>0</v>
      </c>
      <c r="O31" s="271">
        <f>KI!P30</f>
        <v>0</v>
      </c>
      <c r="P31" s="271">
        <f>PA!P30</f>
        <v>1369</v>
      </c>
      <c r="Q31" s="273">
        <f>RMI!P30</f>
        <v>0</v>
      </c>
      <c r="R31" s="274">
        <f t="shared" si="0"/>
        <v>11666</v>
      </c>
    </row>
    <row r="32" spans="1:18" ht="18.75">
      <c r="A32" s="331"/>
      <c r="B32" s="277" t="s">
        <v>8</v>
      </c>
      <c r="C32" s="278">
        <f>OZ!J31</f>
        <v>15064</v>
      </c>
      <c r="D32" s="279">
        <f>NZ!K31</f>
        <v>0</v>
      </c>
      <c r="E32" s="279">
        <f>NC!G31</f>
        <v>0</v>
      </c>
      <c r="F32" s="279">
        <f>VU!Q31</f>
        <v>319</v>
      </c>
      <c r="G32" s="279">
        <f>FJ!T31</f>
        <v>930</v>
      </c>
      <c r="H32" s="280">
        <f>SI!P31</f>
        <v>1530</v>
      </c>
      <c r="I32" s="279">
        <f>TO!Q31</f>
        <v>3102</v>
      </c>
      <c r="J32" s="280">
        <f>SA!Q31</f>
        <v>2625</v>
      </c>
      <c r="K32" s="279">
        <f>TU!P31</f>
        <v>375</v>
      </c>
      <c r="L32" s="279">
        <f>CI!Q31</f>
        <v>16</v>
      </c>
      <c r="M32" s="278">
        <f>PNG!Q31</f>
        <v>1080</v>
      </c>
      <c r="N32" s="279">
        <f>FSM!P31</f>
        <v>91</v>
      </c>
      <c r="O32" s="279">
        <f>KI!P31</f>
        <v>0</v>
      </c>
      <c r="P32" s="279">
        <f>PA!P31</f>
        <v>100</v>
      </c>
      <c r="Q32" s="281">
        <f>RMI!P31</f>
        <v>0</v>
      </c>
      <c r="R32" s="282">
        <f t="shared" si="0"/>
        <v>25232</v>
      </c>
    </row>
    <row r="33" spans="1:18" ht="18.75">
      <c r="A33" s="331"/>
      <c r="B33" s="284" t="s">
        <v>77</v>
      </c>
      <c r="C33" s="285">
        <f>OZ!J32</f>
        <v>0</v>
      </c>
      <c r="D33" s="271">
        <f>NZ!K32</f>
        <v>0</v>
      </c>
      <c r="E33" s="271">
        <f>NC!G32</f>
        <v>0</v>
      </c>
      <c r="F33" s="286">
        <f>VU!Q32</f>
        <v>504</v>
      </c>
      <c r="G33" s="271">
        <f>FJ!T32</f>
        <v>600</v>
      </c>
      <c r="H33" s="287">
        <f>SI!P32</f>
        <v>2142</v>
      </c>
      <c r="I33" s="271">
        <f>TO!Q32</f>
        <v>0</v>
      </c>
      <c r="J33" s="287">
        <f>SA!Q32</f>
        <v>0</v>
      </c>
      <c r="K33" s="271">
        <f>TU!P32</f>
        <v>0</v>
      </c>
      <c r="L33" s="271">
        <f>CI!Q32</f>
        <v>0</v>
      </c>
      <c r="M33" s="285">
        <f>PNG!Q32</f>
        <v>2616</v>
      </c>
      <c r="N33" s="271">
        <f>FSM!P32</f>
        <v>0</v>
      </c>
      <c r="O33" s="271">
        <f>KI!P32</f>
        <v>0</v>
      </c>
      <c r="P33" s="271">
        <f>PA!P32</f>
        <v>0</v>
      </c>
      <c r="Q33" s="273">
        <f>RMI!P32</f>
        <v>0</v>
      </c>
      <c r="R33" s="288">
        <f t="shared" si="0"/>
        <v>5862</v>
      </c>
    </row>
    <row r="34" spans="1:18" ht="18.75">
      <c r="A34" s="331"/>
      <c r="B34" s="269" t="s">
        <v>25</v>
      </c>
      <c r="C34" s="271">
        <f>OZ!J33</f>
        <v>2000</v>
      </c>
      <c r="D34" s="271">
        <f>NZ!K33</f>
        <v>0</v>
      </c>
      <c r="E34" s="271">
        <f>NC!G33</f>
        <v>0</v>
      </c>
      <c r="F34" s="272">
        <f>VU!Q33</f>
        <v>14150</v>
      </c>
      <c r="G34" s="270">
        <f>FJ!T33</f>
        <v>9800</v>
      </c>
      <c r="H34" s="272">
        <f>SI!P33</f>
        <v>7404</v>
      </c>
      <c r="I34" s="271">
        <f>TO!Q33</f>
        <v>0</v>
      </c>
      <c r="J34" s="271">
        <f>SA!Q33</f>
        <v>0</v>
      </c>
      <c r="K34" s="271">
        <f>TU!P33</f>
        <v>0</v>
      </c>
      <c r="L34" s="271">
        <f>CI!Q33</f>
        <v>0</v>
      </c>
      <c r="M34" s="270">
        <f>PNG!Q33</f>
        <v>22500</v>
      </c>
      <c r="N34" s="271">
        <f>FSM!P33</f>
        <v>0</v>
      </c>
      <c r="O34" s="271">
        <f>KI!P33</f>
        <v>0</v>
      </c>
      <c r="P34" s="271">
        <f>PA!P33</f>
        <v>787</v>
      </c>
      <c r="Q34" s="273">
        <f>RMI!P33</f>
        <v>0</v>
      </c>
      <c r="R34" s="274">
        <f t="shared" si="0"/>
        <v>56641</v>
      </c>
    </row>
    <row r="35" spans="1:18" ht="18.75">
      <c r="A35" s="331"/>
      <c r="B35" s="275" t="s">
        <v>20</v>
      </c>
      <c r="C35" s="271">
        <f>OZ!J34</f>
        <v>4</v>
      </c>
      <c r="D35" s="271">
        <f>NZ!K34</f>
        <v>0</v>
      </c>
      <c r="E35" s="271">
        <f>NC!G34</f>
        <v>2</v>
      </c>
      <c r="F35" s="271">
        <f>VU!Q34</f>
        <v>0</v>
      </c>
      <c r="G35" s="271">
        <f>FJ!T34</f>
        <v>3</v>
      </c>
      <c r="H35" s="271">
        <f>SI!P34</f>
        <v>0</v>
      </c>
      <c r="I35" s="271">
        <f>TO!Q34</f>
        <v>0</v>
      </c>
      <c r="J35" s="271">
        <f>SA!Q34</f>
        <v>0</v>
      </c>
      <c r="K35" s="271">
        <f>TU!P34</f>
        <v>0</v>
      </c>
      <c r="L35" s="271">
        <f>CI!Q34</f>
        <v>1</v>
      </c>
      <c r="M35" s="271">
        <f>PNG!Q34</f>
        <v>2</v>
      </c>
      <c r="N35" s="271">
        <f>FSM!P34</f>
        <v>0</v>
      </c>
      <c r="O35" s="271">
        <f>KI!P34</f>
        <v>0</v>
      </c>
      <c r="P35" s="271">
        <f>PA!P34</f>
        <v>0</v>
      </c>
      <c r="Q35" s="273">
        <f>RMI!P34</f>
        <v>0</v>
      </c>
      <c r="R35" s="276">
        <f t="shared" si="0"/>
        <v>12</v>
      </c>
    </row>
    <row r="36" spans="1:18" ht="19.5" thickBot="1">
      <c r="A36" s="332"/>
      <c r="B36" s="289" t="s">
        <v>22</v>
      </c>
      <c r="C36" s="290">
        <f>OZ!J35</f>
        <v>2</v>
      </c>
      <c r="D36" s="290">
        <f>NZ!K35</f>
        <v>0</v>
      </c>
      <c r="E36" s="290">
        <f>NC!G35</f>
        <v>0</v>
      </c>
      <c r="F36" s="290">
        <f>VU!Q35</f>
        <v>0</v>
      </c>
      <c r="G36" s="290">
        <f>FJ!T35</f>
        <v>0</v>
      </c>
      <c r="H36" s="290">
        <f>SI!P35</f>
        <v>0</v>
      </c>
      <c r="I36" s="290">
        <f>TO!Q35</f>
        <v>1</v>
      </c>
      <c r="J36" s="290">
        <f>SA!Q35</f>
        <v>0</v>
      </c>
      <c r="K36" s="290">
        <f>TU!P35</f>
        <v>0</v>
      </c>
      <c r="L36" s="290">
        <f>CI!Q35</f>
        <v>2</v>
      </c>
      <c r="M36" s="290">
        <f>PNG!Q35</f>
        <v>0</v>
      </c>
      <c r="N36" s="290">
        <f>FSM!P35</f>
        <v>0</v>
      </c>
      <c r="O36" s="290">
        <f>KI!P35</f>
        <v>0</v>
      </c>
      <c r="P36" s="290">
        <f>PA!P35</f>
        <v>0</v>
      </c>
      <c r="Q36" s="291">
        <f>RMI!P35</f>
        <v>0</v>
      </c>
      <c r="R36" s="292">
        <f t="shared" si="0"/>
        <v>5</v>
      </c>
    </row>
    <row r="37" spans="1:18" ht="18.75">
      <c r="A37" s="333" t="s">
        <v>29</v>
      </c>
      <c r="B37" s="293" t="s">
        <v>26</v>
      </c>
      <c r="C37" s="294">
        <f>OZ!J36</f>
        <v>0</v>
      </c>
      <c r="D37" s="295">
        <f>NZ!K36</f>
        <v>0</v>
      </c>
      <c r="E37" s="294">
        <f>NC!G36</f>
        <v>0</v>
      </c>
      <c r="F37" s="295">
        <f>VU!Q36</f>
        <v>0</v>
      </c>
      <c r="G37" s="294">
        <f>FJ!T36</f>
        <v>0</v>
      </c>
      <c r="H37" s="295">
        <f>SI!P36</f>
        <v>0</v>
      </c>
      <c r="I37" s="294">
        <f>TO!Q36</f>
        <v>0</v>
      </c>
      <c r="J37" s="295">
        <f>SA!Q36</f>
        <v>0</v>
      </c>
      <c r="K37" s="294">
        <f>TU!P36</f>
        <v>0</v>
      </c>
      <c r="L37" s="295">
        <f>CI!Q36</f>
        <v>0</v>
      </c>
      <c r="M37" s="294">
        <f>PNG!Q36</f>
        <v>0</v>
      </c>
      <c r="N37" s="295">
        <f>FSM!P36</f>
        <v>0</v>
      </c>
      <c r="O37" s="294">
        <f>KI!P36</f>
        <v>0</v>
      </c>
      <c r="P37" s="295">
        <f>PA!P36</f>
        <v>0</v>
      </c>
      <c r="Q37" s="294">
        <f>RMI!P36</f>
        <v>1</v>
      </c>
      <c r="R37" s="296">
        <f t="shared" si="0"/>
        <v>1</v>
      </c>
    </row>
    <row r="38" spans="1:18" ht="18.75">
      <c r="A38" s="334"/>
      <c r="B38" s="297" t="s">
        <v>23</v>
      </c>
      <c r="C38" s="298">
        <f>OZ!J37</f>
        <v>0</v>
      </c>
      <c r="D38" s="299">
        <f>NZ!K37</f>
        <v>10</v>
      </c>
      <c r="E38" s="298">
        <f>NC!G37</f>
        <v>0</v>
      </c>
      <c r="F38" s="299">
        <f>VU!Q37</f>
        <v>0</v>
      </c>
      <c r="G38" s="298">
        <f>FJ!T37</f>
        <v>9</v>
      </c>
      <c r="H38" s="299">
        <f>SI!P37</f>
        <v>0</v>
      </c>
      <c r="I38" s="298">
        <f>TO!Q37</f>
        <v>0</v>
      </c>
      <c r="J38" s="299">
        <f>SA!Q37</f>
        <v>0</v>
      </c>
      <c r="K38" s="298">
        <f>TU!P37</f>
        <v>0</v>
      </c>
      <c r="L38" s="299">
        <f>CI!Q37</f>
        <v>1</v>
      </c>
      <c r="M38" s="298">
        <f>PNG!Q37</f>
        <v>112</v>
      </c>
      <c r="N38" s="299">
        <f>FSM!P37</f>
        <v>0</v>
      </c>
      <c r="O38" s="298">
        <f>KI!P37</f>
        <v>0</v>
      </c>
      <c r="P38" s="299">
        <f>PA!P37</f>
        <v>2</v>
      </c>
      <c r="Q38" s="300">
        <f>RMI!P37</f>
        <v>0</v>
      </c>
      <c r="R38" s="301">
        <f t="shared" si="0"/>
        <v>134</v>
      </c>
    </row>
    <row r="39" spans="1:18" ht="19.5" thickBot="1">
      <c r="A39" s="335"/>
      <c r="B39" s="302" t="s">
        <v>24</v>
      </c>
      <c r="C39" s="303">
        <f>OZ!J38</f>
        <v>0</v>
      </c>
      <c r="D39" s="304">
        <f>NZ!K38</f>
        <v>6</v>
      </c>
      <c r="E39" s="303">
        <f>NC!G38</f>
        <v>2</v>
      </c>
      <c r="F39" s="304">
        <f>VU!Q38</f>
        <v>6</v>
      </c>
      <c r="G39" s="303">
        <f>FJ!T38</f>
        <v>8</v>
      </c>
      <c r="H39" s="304">
        <f>SI!P38</f>
        <v>0</v>
      </c>
      <c r="I39" s="303">
        <f>TO!Q38</f>
        <v>0</v>
      </c>
      <c r="J39" s="304">
        <f>SA!Q38</f>
        <v>0</v>
      </c>
      <c r="K39" s="303">
        <f>TU!P38</f>
        <v>0</v>
      </c>
      <c r="L39" s="304">
        <f>CI!Q38</f>
        <v>5</v>
      </c>
      <c r="M39" s="303">
        <f>PNG!Q38</f>
        <v>12</v>
      </c>
      <c r="N39" s="304">
        <f>FSM!P38</f>
        <v>0</v>
      </c>
      <c r="O39" s="303">
        <f>KI!P38</f>
        <v>0</v>
      </c>
      <c r="P39" s="304">
        <f>PA!P38</f>
        <v>6</v>
      </c>
      <c r="Q39" s="305">
        <f>RMI!P38</f>
        <v>6</v>
      </c>
      <c r="R39" s="306">
        <f t="shared" si="0"/>
        <v>51</v>
      </c>
    </row>
    <row r="40" spans="1:18" ht="18.75">
      <c r="A40" s="336" t="s">
        <v>30</v>
      </c>
      <c r="B40" s="307" t="s">
        <v>50</v>
      </c>
      <c r="C40" s="308">
        <f>OZ!J39</f>
        <v>0</v>
      </c>
      <c r="D40" s="308">
        <f>NZ!K39</f>
        <v>150</v>
      </c>
      <c r="E40" s="308">
        <f>NC!G39</f>
        <v>0</v>
      </c>
      <c r="F40" s="308">
        <f>VU!Q39</f>
        <v>234</v>
      </c>
      <c r="G40" s="308">
        <f>FJ!T39</f>
        <v>0</v>
      </c>
      <c r="H40" s="308">
        <f>SI!P39</f>
        <v>0</v>
      </c>
      <c r="I40" s="308">
        <f>TO!Q39</f>
        <v>0</v>
      </c>
      <c r="J40" s="308">
        <f>SA!Q39</f>
        <v>0</v>
      </c>
      <c r="K40" s="308">
        <f>TU!P39</f>
        <v>0</v>
      </c>
      <c r="L40" s="308">
        <f>CI!Q39</f>
        <v>0</v>
      </c>
      <c r="M40" s="308">
        <f>PNG!Q39</f>
        <v>456</v>
      </c>
      <c r="N40" s="308">
        <f>FSM!P39</f>
        <v>0</v>
      </c>
      <c r="O40" s="308">
        <f>KI!P39</f>
        <v>0</v>
      </c>
      <c r="P40" s="308">
        <f>PA!P39</f>
        <v>0</v>
      </c>
      <c r="Q40" s="309">
        <f>RMI!P39</f>
        <v>0</v>
      </c>
      <c r="R40" s="310">
        <f t="shared" si="0"/>
        <v>840</v>
      </c>
    </row>
    <row r="41" spans="1:18" ht="18.75">
      <c r="A41" s="337"/>
      <c r="B41" s="311" t="s">
        <v>9</v>
      </c>
      <c r="C41" s="312">
        <f>OZ!J40</f>
        <v>41</v>
      </c>
      <c r="D41" s="313">
        <f>NZ!K40</f>
        <v>10</v>
      </c>
      <c r="E41" s="313">
        <f>NC!G40</f>
        <v>4</v>
      </c>
      <c r="F41" s="313">
        <f>VU!Q40</f>
        <v>13</v>
      </c>
      <c r="G41" s="313">
        <f>FJ!T40</f>
        <v>10</v>
      </c>
      <c r="H41" s="313">
        <f>SI!P40</f>
        <v>0</v>
      </c>
      <c r="I41" s="313">
        <f>TO!Q40</f>
        <v>0</v>
      </c>
      <c r="J41" s="313">
        <f>SA!Q40</f>
        <v>0</v>
      </c>
      <c r="K41" s="313">
        <f>TU!P40</f>
        <v>0</v>
      </c>
      <c r="L41" s="313">
        <f>CI!Q40</f>
        <v>0</v>
      </c>
      <c r="M41" s="313">
        <f>PNG!Q40</f>
        <v>3</v>
      </c>
      <c r="N41" s="313">
        <f>FSM!P40</f>
        <v>0</v>
      </c>
      <c r="O41" s="313">
        <f>KI!P40</f>
        <v>0</v>
      </c>
      <c r="P41" s="313">
        <f>PA!P40</f>
        <v>2</v>
      </c>
      <c r="Q41" s="314">
        <f>RMI!P40</f>
        <v>34</v>
      </c>
      <c r="R41" s="315">
        <f t="shared" si="0"/>
        <v>117</v>
      </c>
    </row>
    <row r="42" spans="1:18" ht="18.75">
      <c r="A42" s="337"/>
      <c r="B42" s="316" t="s">
        <v>10</v>
      </c>
      <c r="C42" s="313">
        <f>OZ!J41</f>
        <v>0</v>
      </c>
      <c r="D42" s="313">
        <f>NZ!K41</f>
        <v>0</v>
      </c>
      <c r="E42" s="313">
        <f>NC!G41</f>
        <v>0</v>
      </c>
      <c r="F42" s="313">
        <f>VU!Q41</f>
        <v>458</v>
      </c>
      <c r="G42" s="317">
        <f>FJ!T41</f>
        <v>4520</v>
      </c>
      <c r="H42" s="313">
        <f>SI!P41</f>
        <v>138</v>
      </c>
      <c r="I42" s="313">
        <f>TO!Q41</f>
        <v>0</v>
      </c>
      <c r="J42" s="313">
        <f>SA!Q41</f>
        <v>0</v>
      </c>
      <c r="K42" s="313">
        <f>TU!P41</f>
        <v>0</v>
      </c>
      <c r="L42" s="313">
        <f>CI!Q41</f>
        <v>0</v>
      </c>
      <c r="M42" s="313">
        <f>PNG!Q41</f>
        <v>5</v>
      </c>
      <c r="N42" s="313">
        <f>FSM!P41</f>
        <v>0</v>
      </c>
      <c r="O42" s="313">
        <f>KI!P41</f>
        <v>0</v>
      </c>
      <c r="P42" s="313">
        <f>PA!P41</f>
        <v>9</v>
      </c>
      <c r="Q42" s="314">
        <f>RMI!P41</f>
        <v>0</v>
      </c>
      <c r="R42" s="318">
        <f t="shared" si="0"/>
        <v>5130</v>
      </c>
    </row>
    <row r="43" spans="1:18" ht="19.5" thickBot="1">
      <c r="A43" s="338"/>
      <c r="B43" s="319" t="s">
        <v>21</v>
      </c>
      <c r="C43" s="320">
        <f>OZ!J42</f>
        <v>0</v>
      </c>
      <c r="D43" s="320">
        <f>NZ!K42</f>
        <v>0</v>
      </c>
      <c r="E43" s="320">
        <f>NC!G42</f>
        <v>0</v>
      </c>
      <c r="F43" s="320">
        <f>VU!Q42</f>
        <v>0</v>
      </c>
      <c r="G43" s="321">
        <f>FJ!T42</f>
        <v>0</v>
      </c>
      <c r="H43" s="322">
        <f>SI!P42</f>
        <v>0</v>
      </c>
      <c r="I43" s="320">
        <f>TO!Q42</f>
        <v>0</v>
      </c>
      <c r="J43" s="320">
        <f>SA!Q42</f>
        <v>0</v>
      </c>
      <c r="K43" s="320">
        <f>TU!P42</f>
        <v>0</v>
      </c>
      <c r="L43" s="320">
        <f>CI!Q42</f>
        <v>0</v>
      </c>
      <c r="M43" s="320">
        <f>PNG!Q42</f>
        <v>0</v>
      </c>
      <c r="N43" s="320">
        <f>FSM!P42</f>
        <v>0</v>
      </c>
      <c r="O43" s="320">
        <f>KI!P42</f>
        <v>0</v>
      </c>
      <c r="P43" s="320">
        <f>PA!P42</f>
        <v>0</v>
      </c>
      <c r="Q43" s="323">
        <f>RMI!P42</f>
        <v>0</v>
      </c>
      <c r="R43" s="324">
        <f t="shared" si="0"/>
        <v>0</v>
      </c>
    </row>
    <row r="46" spans="1:18">
      <c r="A46" t="s">
        <v>94</v>
      </c>
    </row>
  </sheetData>
  <mergeCells count="5">
    <mergeCell ref="A4:A22"/>
    <mergeCell ref="A23:A36"/>
    <mergeCell ref="A37:A39"/>
    <mergeCell ref="A40:A43"/>
    <mergeCell ref="B1:R1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AB42"/>
  <sheetViews>
    <sheetView zoomScale="50" zoomScaleNormal="50" zoomScalePageLayoutView="50" workbookViewId="0">
      <pane xSplit="2" ySplit="2" topLeftCell="C3" activePane="bottomRight" state="frozen"/>
      <selection sqref="A1:XFD1"/>
      <selection pane="topRight" sqref="A1:XFD1"/>
      <selection pane="bottomLeft" sqref="A1:XFD1"/>
      <selection pane="bottomRight" activeCell="N3" sqref="N3:N42"/>
    </sheetView>
  </sheetViews>
  <sheetFormatPr baseColWidth="10" defaultColWidth="11" defaultRowHeight="15" x14ac:dyDescent="0"/>
  <cols>
    <col min="1" max="1" width="15" customWidth="1"/>
    <col min="2" max="2" width="47.6640625" customWidth="1"/>
    <col min="3" max="3" width="17.6640625" customWidth="1"/>
    <col min="4" max="4" width="15.1640625" customWidth="1"/>
    <col min="5" max="8" width="17.6640625" customWidth="1"/>
    <col min="9" max="10" width="18.6640625" customWidth="1"/>
    <col min="11" max="15" width="17.6640625" customWidth="1"/>
    <col min="16" max="16" width="17.6640625" style="30" customWidth="1"/>
  </cols>
  <sheetData>
    <row r="1" spans="1:28" ht="85.5" customHeight="1" thickBot="1">
      <c r="A1" s="365" t="s">
        <v>309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</row>
    <row r="2" spans="1:28" s="29" customFormat="1" ht="42.75" thickBot="1">
      <c r="A2" s="53" t="s">
        <v>54</v>
      </c>
      <c r="B2" s="25" t="s">
        <v>0</v>
      </c>
      <c r="C2" s="26" t="s">
        <v>1</v>
      </c>
      <c r="D2" s="27" t="s">
        <v>14</v>
      </c>
      <c r="E2" s="26" t="s">
        <v>70</v>
      </c>
      <c r="F2" s="27" t="s">
        <v>4</v>
      </c>
      <c r="G2" s="27" t="s">
        <v>2</v>
      </c>
      <c r="H2" s="28" t="s">
        <v>81</v>
      </c>
      <c r="I2" s="27" t="s">
        <v>3</v>
      </c>
      <c r="J2" s="27" t="s">
        <v>72</v>
      </c>
      <c r="K2" s="27" t="s">
        <v>15</v>
      </c>
      <c r="L2" s="27" t="s">
        <v>170</v>
      </c>
      <c r="M2" s="28" t="s">
        <v>18</v>
      </c>
      <c r="N2" s="27" t="s">
        <v>5</v>
      </c>
      <c r="O2" s="28" t="s">
        <v>49</v>
      </c>
      <c r="P2" s="54" t="s">
        <v>19</v>
      </c>
    </row>
    <row r="3" spans="1:28" ht="22" customHeight="1" thickBot="1">
      <c r="A3" s="19" t="s">
        <v>27</v>
      </c>
      <c r="B3" s="1" t="s">
        <v>34</v>
      </c>
      <c r="C3" s="2"/>
      <c r="D3" s="3"/>
      <c r="E3" s="2"/>
      <c r="F3" s="3"/>
      <c r="G3" s="3"/>
      <c r="H3" s="203">
        <v>993</v>
      </c>
      <c r="I3" s="3"/>
      <c r="J3" s="3"/>
      <c r="K3" s="3"/>
      <c r="L3" s="203"/>
      <c r="M3" s="3"/>
      <c r="N3" s="203"/>
      <c r="O3" s="4"/>
      <c r="P3" s="55">
        <f>SUM(SolomonIslands[[#This Row],[ADRA]:[UNICEF]])</f>
        <v>993</v>
      </c>
    </row>
    <row r="4" spans="1:28" ht="22" customHeight="1" thickBot="1">
      <c r="A4" s="19" t="s">
        <v>27</v>
      </c>
      <c r="B4" s="9" t="s">
        <v>35</v>
      </c>
      <c r="C4" s="11">
        <v>200</v>
      </c>
      <c r="D4" s="12"/>
      <c r="E4" s="11"/>
      <c r="F4" s="12"/>
      <c r="G4" s="12"/>
      <c r="H4" s="205"/>
      <c r="I4" s="12"/>
      <c r="J4" s="12">
        <v>1704</v>
      </c>
      <c r="K4" s="12"/>
      <c r="L4" s="205">
        <v>1730</v>
      </c>
      <c r="M4" s="12"/>
      <c r="N4" s="205">
        <v>490</v>
      </c>
      <c r="O4" s="13">
        <v>580</v>
      </c>
      <c r="P4" s="56">
        <f>SUM(SolomonIslands[[#This Row],[ADRA]:[UNICEF]])</f>
        <v>4124</v>
      </c>
    </row>
    <row r="5" spans="1:28" ht="22" customHeight="1" thickBot="1">
      <c r="A5" s="19" t="s">
        <v>27</v>
      </c>
      <c r="B5" s="9" t="s">
        <v>6</v>
      </c>
      <c r="C5" s="11"/>
      <c r="D5" s="12"/>
      <c r="E5" s="11"/>
      <c r="F5" s="12"/>
      <c r="G5" s="12"/>
      <c r="H5" s="205"/>
      <c r="I5" s="12"/>
      <c r="J5" s="12"/>
      <c r="K5" s="12"/>
      <c r="L5" s="205"/>
      <c r="M5" s="12"/>
      <c r="N5" s="205"/>
      <c r="O5" s="13"/>
      <c r="P5" s="56">
        <f>SUM(SolomonIslands[[#This Row],[ADRA]:[UNICEF]])</f>
        <v>0</v>
      </c>
    </row>
    <row r="6" spans="1:28" ht="22" customHeight="1" thickBot="1">
      <c r="A6" s="19" t="s">
        <v>27</v>
      </c>
      <c r="B6" s="5" t="s">
        <v>47</v>
      </c>
      <c r="C6" s="6"/>
      <c r="D6" s="7"/>
      <c r="E6" s="6"/>
      <c r="F6" s="7"/>
      <c r="G6" s="7"/>
      <c r="H6" s="204">
        <v>2262</v>
      </c>
      <c r="I6" s="7"/>
      <c r="J6" s="7"/>
      <c r="K6" s="7"/>
      <c r="L6" s="204"/>
      <c r="M6" s="7"/>
      <c r="N6" s="204"/>
      <c r="O6" s="8"/>
      <c r="P6" s="57">
        <f>SUM(SolomonIslands[[#This Row],[ADRA]:[UNICEF]])</f>
        <v>2262</v>
      </c>
    </row>
    <row r="7" spans="1:28" ht="22" customHeight="1" thickBot="1">
      <c r="A7" s="19" t="s">
        <v>27</v>
      </c>
      <c r="B7" s="9" t="s">
        <v>48</v>
      </c>
      <c r="C7" s="11"/>
      <c r="D7" s="12"/>
      <c r="E7" s="11"/>
      <c r="F7" s="12"/>
      <c r="G7" s="12"/>
      <c r="H7" s="205"/>
      <c r="I7" s="12"/>
      <c r="J7" s="12">
        <v>5716</v>
      </c>
      <c r="K7" s="12"/>
      <c r="L7" s="205">
        <v>1310</v>
      </c>
      <c r="M7" s="12"/>
      <c r="N7" s="205"/>
      <c r="O7" s="13">
        <v>510</v>
      </c>
      <c r="P7" s="56">
        <f>SUM(SolomonIslands[[#This Row],[ADRA]:[UNICEF]])</f>
        <v>7026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ht="22" customHeight="1" thickBot="1">
      <c r="A8" s="19" t="s">
        <v>27</v>
      </c>
      <c r="B8" s="5" t="s">
        <v>33</v>
      </c>
      <c r="C8" s="6"/>
      <c r="D8" s="7"/>
      <c r="E8" s="6"/>
      <c r="F8" s="7"/>
      <c r="G8" s="7"/>
      <c r="H8" s="204">
        <v>2852</v>
      </c>
      <c r="I8" s="7"/>
      <c r="J8" s="7"/>
      <c r="K8" s="7"/>
      <c r="L8" s="204">
        <v>400</v>
      </c>
      <c r="M8" s="7"/>
      <c r="N8" s="204"/>
      <c r="O8" s="8"/>
      <c r="P8" s="57">
        <f>SUM(SolomonIslands[[#This Row],[ADRA]:[UNICEF]])</f>
        <v>3252</v>
      </c>
    </row>
    <row r="9" spans="1:28" ht="22" customHeight="1" thickBot="1">
      <c r="A9" s="19" t="s">
        <v>27</v>
      </c>
      <c r="B9" s="9" t="s">
        <v>36</v>
      </c>
      <c r="C9" s="11"/>
      <c r="D9" s="12"/>
      <c r="E9" s="11"/>
      <c r="F9" s="12"/>
      <c r="G9" s="12"/>
      <c r="H9" s="205"/>
      <c r="I9" s="12"/>
      <c r="J9" s="12"/>
      <c r="K9" s="12"/>
      <c r="L9" s="205"/>
      <c r="M9" s="12"/>
      <c r="N9" s="205"/>
      <c r="O9" s="13"/>
      <c r="P9" s="56">
        <f>SUM(SolomonIslands[[#This Row],[ADRA]:[UNICEF]])</f>
        <v>0</v>
      </c>
    </row>
    <row r="10" spans="1:28" ht="22" customHeight="1" thickBot="1">
      <c r="A10" s="19" t="s">
        <v>27</v>
      </c>
      <c r="B10" s="9" t="s">
        <v>12</v>
      </c>
      <c r="C10" s="11"/>
      <c r="D10" s="12"/>
      <c r="E10" s="11"/>
      <c r="F10" s="12"/>
      <c r="G10" s="12"/>
      <c r="H10" s="205"/>
      <c r="I10" s="12"/>
      <c r="J10" s="12"/>
      <c r="K10" s="12"/>
      <c r="L10" s="205"/>
      <c r="M10" s="12"/>
      <c r="N10" s="205"/>
      <c r="O10" s="13"/>
      <c r="P10" s="56">
        <f>SUM(SolomonIslands[[#This Row],[ADRA]:[UNICEF]])</f>
        <v>0</v>
      </c>
    </row>
    <row r="11" spans="1:28" ht="22" customHeight="1" thickBot="1">
      <c r="A11" s="19" t="s">
        <v>27</v>
      </c>
      <c r="B11" s="5" t="s">
        <v>32</v>
      </c>
      <c r="C11" s="6"/>
      <c r="D11" s="7"/>
      <c r="E11" s="6"/>
      <c r="F11" s="7"/>
      <c r="G11" s="7"/>
      <c r="H11" s="204">
        <v>1187</v>
      </c>
      <c r="I11" s="7"/>
      <c r="J11" s="7"/>
      <c r="K11" s="7"/>
      <c r="L11" s="204"/>
      <c r="M11" s="7"/>
      <c r="N11" s="204"/>
      <c r="O11" s="8">
        <v>573</v>
      </c>
      <c r="P11" s="57">
        <f>SUM(SolomonIslands[[#This Row],[ADRA]:[UNICEF]])</f>
        <v>1187</v>
      </c>
    </row>
    <row r="12" spans="1:28" ht="22" customHeight="1" thickBot="1">
      <c r="A12" s="19" t="s">
        <v>27</v>
      </c>
      <c r="B12" s="9" t="s">
        <v>37</v>
      </c>
      <c r="C12" s="11"/>
      <c r="D12" s="12"/>
      <c r="E12" s="11"/>
      <c r="F12" s="12"/>
      <c r="G12" s="12"/>
      <c r="H12" s="205"/>
      <c r="I12" s="12"/>
      <c r="J12" s="12"/>
      <c r="K12" s="12"/>
      <c r="L12" s="205"/>
      <c r="M12" s="12"/>
      <c r="N12" s="205"/>
      <c r="O12" s="13">
        <f>74+212</f>
        <v>286</v>
      </c>
      <c r="P12" s="56">
        <f>SUM(SolomonIslands[[#This Row],[ADRA]:[UNICEF]])</f>
        <v>0</v>
      </c>
    </row>
    <row r="13" spans="1:28" ht="22" customHeight="1" thickBot="1">
      <c r="A13" s="19" t="s">
        <v>27</v>
      </c>
      <c r="B13" s="9" t="s">
        <v>74</v>
      </c>
      <c r="C13" s="11"/>
      <c r="D13" s="12"/>
      <c r="E13" s="11"/>
      <c r="F13" s="12"/>
      <c r="G13" s="12"/>
      <c r="H13" s="205"/>
      <c r="I13" s="12"/>
      <c r="J13" s="12"/>
      <c r="K13" s="12"/>
      <c r="L13" s="205"/>
      <c r="M13" s="12"/>
      <c r="N13" s="205"/>
      <c r="O13" s="13">
        <v>860</v>
      </c>
      <c r="P13" s="56">
        <f>SUM(SolomonIslands[[#This Row],[ADRA]:[UNICEF]])</f>
        <v>0</v>
      </c>
    </row>
    <row r="14" spans="1:28" ht="22" customHeight="1" thickBot="1">
      <c r="A14" s="19" t="s">
        <v>27</v>
      </c>
      <c r="B14" s="9" t="s">
        <v>75</v>
      </c>
      <c r="C14" s="11"/>
      <c r="D14" s="12"/>
      <c r="E14" s="11"/>
      <c r="F14" s="12"/>
      <c r="G14" s="12"/>
      <c r="H14" s="205">
        <v>457</v>
      </c>
      <c r="I14" s="12"/>
      <c r="J14" s="12"/>
      <c r="K14" s="12"/>
      <c r="L14" s="205"/>
      <c r="M14" s="12"/>
      <c r="N14" s="205"/>
      <c r="O14" s="13"/>
      <c r="P14" s="62">
        <f>SUM(SolomonIslands[[#This Row],[ADRA]:[UNICEF]])</f>
        <v>457</v>
      </c>
    </row>
    <row r="15" spans="1:28" ht="22" customHeight="1" thickBot="1">
      <c r="A15" s="19" t="s">
        <v>27</v>
      </c>
      <c r="B15" s="123" t="s">
        <v>300</v>
      </c>
      <c r="C15" s="11">
        <v>200</v>
      </c>
      <c r="D15" s="120"/>
      <c r="E15" s="124"/>
      <c r="F15" s="120"/>
      <c r="G15" s="120"/>
      <c r="H15" s="205"/>
      <c r="I15" s="120"/>
      <c r="J15" s="120"/>
      <c r="K15" s="120"/>
      <c r="L15" s="205"/>
      <c r="M15" s="120"/>
      <c r="N15" s="205"/>
      <c r="O15" s="13"/>
      <c r="P15" s="62">
        <f>SUM(SolomonIslands[[#This Row],[ADRA]:[UNICEF]])</f>
        <v>200</v>
      </c>
    </row>
    <row r="16" spans="1:28" ht="22" customHeight="1" thickBot="1">
      <c r="A16" s="19" t="s">
        <v>27</v>
      </c>
      <c r="B16" s="5" t="s">
        <v>38</v>
      </c>
      <c r="C16" s="6"/>
      <c r="D16" s="7"/>
      <c r="E16" s="6"/>
      <c r="F16" s="7"/>
      <c r="G16" s="7"/>
      <c r="H16" s="204">
        <v>386</v>
      </c>
      <c r="I16" s="7"/>
      <c r="J16" s="7"/>
      <c r="K16" s="7"/>
      <c r="L16" s="204"/>
      <c r="M16" s="7"/>
      <c r="N16" s="204"/>
      <c r="O16" s="8"/>
      <c r="P16" s="57">
        <f>SUM(SolomonIslands[[#This Row],[ADRA]:[UNICEF]])</f>
        <v>386</v>
      </c>
    </row>
    <row r="17" spans="1:16" s="14" customFormat="1" ht="22" customHeight="1" thickBot="1">
      <c r="A17" s="19" t="s">
        <v>27</v>
      </c>
      <c r="B17" s="9" t="s">
        <v>39</v>
      </c>
      <c r="C17" s="11"/>
      <c r="D17" s="12"/>
      <c r="E17" s="11"/>
      <c r="F17" s="12"/>
      <c r="G17" s="12"/>
      <c r="H17" s="205"/>
      <c r="I17" s="12"/>
      <c r="J17" s="12">
        <v>905</v>
      </c>
      <c r="K17" s="12"/>
      <c r="L17" s="205">
        <v>896</v>
      </c>
      <c r="M17" s="12"/>
      <c r="N17" s="205"/>
      <c r="O17" s="13">
        <v>456</v>
      </c>
      <c r="P17" s="56">
        <f>SUM(SolomonIslands[[#This Row],[ADRA]:[UNICEF]])</f>
        <v>1801</v>
      </c>
    </row>
    <row r="18" spans="1:16" ht="21.75" thickBot="1">
      <c r="A18" s="19" t="s">
        <v>27</v>
      </c>
      <c r="B18" s="5" t="s">
        <v>46</v>
      </c>
      <c r="C18" s="6"/>
      <c r="D18" s="7"/>
      <c r="E18" s="6"/>
      <c r="F18" s="7"/>
      <c r="G18" s="7"/>
      <c r="H18" s="204"/>
      <c r="I18" s="7"/>
      <c r="J18" s="7"/>
      <c r="K18" s="7"/>
      <c r="L18" s="204"/>
      <c r="M18" s="7"/>
      <c r="N18" s="204"/>
      <c r="O18" s="8"/>
      <c r="P18" s="57">
        <f>SUM(SolomonIslands[[#This Row],[ADRA]:[UNICEF]])</f>
        <v>0</v>
      </c>
    </row>
    <row r="19" spans="1:16" s="14" customFormat="1" ht="21.75" thickBot="1">
      <c r="A19" s="19" t="s">
        <v>27</v>
      </c>
      <c r="B19" s="10" t="s">
        <v>40</v>
      </c>
      <c r="C19" s="15"/>
      <c r="D19" s="16"/>
      <c r="E19" s="15"/>
      <c r="F19" s="16"/>
      <c r="G19" s="16"/>
      <c r="H19" s="206"/>
      <c r="I19" s="16"/>
      <c r="J19" s="16"/>
      <c r="K19" s="16"/>
      <c r="L19" s="206">
        <v>25</v>
      </c>
      <c r="M19" s="16"/>
      <c r="N19" s="205">
        <v>18</v>
      </c>
      <c r="O19" s="13"/>
      <c r="P19" s="56">
        <f>SUM(SolomonIslands[[#This Row],[ADRA]:[UNICEF]])</f>
        <v>43</v>
      </c>
    </row>
    <row r="20" spans="1:16" s="14" customFormat="1" ht="21.75" thickBot="1">
      <c r="A20" s="19" t="s">
        <v>27</v>
      </c>
      <c r="B20" s="77" t="s">
        <v>147</v>
      </c>
      <c r="C20" s="11"/>
      <c r="D20" s="79"/>
      <c r="E20" s="78"/>
      <c r="F20" s="79"/>
      <c r="G20" s="79"/>
      <c r="H20" s="205"/>
      <c r="I20" s="79"/>
      <c r="J20" s="79"/>
      <c r="K20" s="79"/>
      <c r="L20" s="205"/>
      <c r="M20" s="79"/>
      <c r="N20" s="205"/>
      <c r="O20" s="13"/>
      <c r="P20" s="81">
        <f>SUM(SolomonIslands[[#This Row],[ADRA]:[UNICEF]])</f>
        <v>0</v>
      </c>
    </row>
    <row r="21" spans="1:16" ht="21.75" thickBot="1">
      <c r="A21" s="19" t="s">
        <v>27</v>
      </c>
      <c r="B21" s="38" t="s">
        <v>31</v>
      </c>
      <c r="C21" s="219"/>
      <c r="D21" s="40"/>
      <c r="E21" s="39"/>
      <c r="F21" s="40"/>
      <c r="G21" s="40"/>
      <c r="H21" s="223">
        <v>119</v>
      </c>
      <c r="I21" s="40"/>
      <c r="J21" s="40"/>
      <c r="K21" s="40"/>
      <c r="L21" s="223"/>
      <c r="M21" s="40"/>
      <c r="N21" s="223"/>
      <c r="O21" s="41"/>
      <c r="P21" s="58">
        <f>SUM(SolomonIslands[[#This Row],[ADRA]:[UNICEF]])</f>
        <v>119</v>
      </c>
    </row>
    <row r="22" spans="1:16" ht="22" customHeight="1" thickBot="1">
      <c r="A22" s="61" t="s">
        <v>71</v>
      </c>
      <c r="B22" s="42" t="s">
        <v>41</v>
      </c>
      <c r="C22" s="43"/>
      <c r="D22" s="44"/>
      <c r="E22" s="43"/>
      <c r="F22" s="44"/>
      <c r="G22" s="44"/>
      <c r="H22" s="208"/>
      <c r="I22" s="44"/>
      <c r="J22" s="44">
        <v>3</v>
      </c>
      <c r="K22" s="44"/>
      <c r="L22" s="208">
        <v>3</v>
      </c>
      <c r="M22" s="44"/>
      <c r="N22" s="208"/>
      <c r="O22" s="45"/>
      <c r="P22" s="59">
        <f>SUM(SolomonIslands[[#This Row],[ADRA]:[UNICEF]])</f>
        <v>6</v>
      </c>
    </row>
    <row r="23" spans="1:16" ht="22" customHeight="1" thickBot="1">
      <c r="A23" s="61" t="s">
        <v>71</v>
      </c>
      <c r="B23" s="9" t="s">
        <v>42</v>
      </c>
      <c r="C23" s="11"/>
      <c r="D23" s="12"/>
      <c r="E23" s="11"/>
      <c r="F23" s="12"/>
      <c r="G23" s="12"/>
      <c r="H23" s="205"/>
      <c r="I23" s="12"/>
      <c r="J23" s="12">
        <v>4</v>
      </c>
      <c r="K23" s="12"/>
      <c r="L23" s="205">
        <v>4</v>
      </c>
      <c r="M23" s="12"/>
      <c r="N23" s="205"/>
      <c r="O23" s="13"/>
      <c r="P23" s="56">
        <f>SUM(SolomonIslands[[#This Row],[ADRA]:[UNICEF]])</f>
        <v>8</v>
      </c>
    </row>
    <row r="24" spans="1:16" ht="22" customHeight="1" thickBot="1">
      <c r="A24" s="61" t="s">
        <v>71</v>
      </c>
      <c r="B24" s="9" t="s">
        <v>11</v>
      </c>
      <c r="C24" s="11"/>
      <c r="D24" s="12"/>
      <c r="E24" s="11"/>
      <c r="F24" s="12"/>
      <c r="G24" s="12"/>
      <c r="H24" s="205"/>
      <c r="I24" s="12"/>
      <c r="J24" s="12"/>
      <c r="K24" s="12"/>
      <c r="L24" s="205"/>
      <c r="M24" s="12"/>
      <c r="N24" s="205"/>
      <c r="O24" s="13"/>
      <c r="P24" s="56">
        <f>SUM(SolomonIslands[[#This Row],[ADRA]:[UNICEF]])</f>
        <v>0</v>
      </c>
    </row>
    <row r="25" spans="1:16" ht="22" customHeight="1" thickBot="1">
      <c r="A25" s="61" t="s">
        <v>71</v>
      </c>
      <c r="B25" s="9" t="s">
        <v>298</v>
      </c>
      <c r="C25" s="11"/>
      <c r="D25" s="12"/>
      <c r="E25" s="11"/>
      <c r="F25" s="12"/>
      <c r="G25" s="12"/>
      <c r="H25" s="205"/>
      <c r="I25" s="12"/>
      <c r="J25" s="12"/>
      <c r="K25" s="12"/>
      <c r="L25" s="205">
        <v>500</v>
      </c>
      <c r="M25" s="12"/>
      <c r="N25" s="205">
        <v>21696</v>
      </c>
      <c r="O25" s="13"/>
      <c r="P25" s="56">
        <f>SUM(SolomonIslands[[#This Row],[ADRA]:[UNICEF]])</f>
        <v>22196</v>
      </c>
    </row>
    <row r="26" spans="1:16" ht="22" customHeight="1" thickBot="1">
      <c r="A26" s="61" t="s">
        <v>71</v>
      </c>
      <c r="B26" s="9" t="s">
        <v>299</v>
      </c>
      <c r="C26" s="11"/>
      <c r="D26" s="117"/>
      <c r="E26" s="11"/>
      <c r="F26" s="117"/>
      <c r="G26" s="117"/>
      <c r="H26" s="205"/>
      <c r="I26" s="117"/>
      <c r="J26" s="117"/>
      <c r="K26" s="117"/>
      <c r="L26" s="205"/>
      <c r="M26" s="117"/>
      <c r="N26" s="205"/>
      <c r="O26" s="13"/>
      <c r="P26" s="56">
        <f>SUM(SolomonIslands[[#This Row],[ADRA]:[UNICEF]])</f>
        <v>0</v>
      </c>
    </row>
    <row r="27" spans="1:16" ht="22" customHeight="1" thickBot="1">
      <c r="A27" s="61" t="s">
        <v>71</v>
      </c>
      <c r="B27" s="5" t="s">
        <v>7</v>
      </c>
      <c r="C27" s="6"/>
      <c r="D27" s="7"/>
      <c r="E27" s="6"/>
      <c r="F27" s="7"/>
      <c r="G27" s="7"/>
      <c r="H27" s="204">
        <v>6407</v>
      </c>
      <c r="I27" s="7"/>
      <c r="J27" s="7">
        <v>1550</v>
      </c>
      <c r="K27" s="7"/>
      <c r="L27" s="204"/>
      <c r="M27" s="7"/>
      <c r="N27" s="204">
        <v>9827</v>
      </c>
      <c r="O27" s="8">
        <v>539</v>
      </c>
      <c r="P27" s="57">
        <f>SUM(SolomonIslands[[#This Row],[ADRA]:[UNICEF]])</f>
        <v>17784</v>
      </c>
    </row>
    <row r="28" spans="1:16" ht="22" customHeight="1" thickBot="1">
      <c r="A28" s="61" t="s">
        <v>71</v>
      </c>
      <c r="B28" s="9" t="s">
        <v>43</v>
      </c>
      <c r="C28" s="11"/>
      <c r="D28" s="12"/>
      <c r="E28" s="11"/>
      <c r="F28" s="12"/>
      <c r="G28" s="12"/>
      <c r="H28" s="205"/>
      <c r="I28" s="12"/>
      <c r="J28" s="12"/>
      <c r="K28" s="12"/>
      <c r="L28" s="205"/>
      <c r="M28" s="12"/>
      <c r="N28" s="205"/>
      <c r="O28" s="13"/>
      <c r="P28" s="56">
        <f>SUM(SolomonIslands[[#This Row],[ADRA]:[UNICEF]])</f>
        <v>0</v>
      </c>
    </row>
    <row r="29" spans="1:16" ht="22" customHeight="1" thickBot="1">
      <c r="A29" s="61" t="s">
        <v>71</v>
      </c>
      <c r="B29" s="5" t="s">
        <v>44</v>
      </c>
      <c r="C29" s="6"/>
      <c r="D29" s="7"/>
      <c r="E29" s="6"/>
      <c r="F29" s="7"/>
      <c r="G29" s="7"/>
      <c r="H29" s="204">
        <v>600</v>
      </c>
      <c r="I29" s="7"/>
      <c r="J29" s="7"/>
      <c r="K29" s="7"/>
      <c r="L29" s="204">
        <v>413</v>
      </c>
      <c r="M29" s="7"/>
      <c r="N29" s="204"/>
      <c r="O29" s="8"/>
      <c r="P29" s="57">
        <f>SUM(SolomonIslands[[#This Row],[ADRA]:[UNICEF]])</f>
        <v>1013</v>
      </c>
    </row>
    <row r="30" spans="1:16" ht="23" customHeight="1" thickBot="1">
      <c r="A30" s="61" t="s">
        <v>71</v>
      </c>
      <c r="B30" s="9" t="s">
        <v>45</v>
      </c>
      <c r="C30" s="11"/>
      <c r="D30" s="12"/>
      <c r="E30" s="11"/>
      <c r="F30" s="12"/>
      <c r="G30" s="12"/>
      <c r="H30" s="205"/>
      <c r="I30" s="12"/>
      <c r="J30" s="12">
        <v>1124</v>
      </c>
      <c r="K30" s="12"/>
      <c r="L30" s="201">
        <v>611</v>
      </c>
      <c r="M30" s="12"/>
      <c r="N30" s="205">
        <v>120</v>
      </c>
      <c r="O30" s="13">
        <f>462+212</f>
        <v>674</v>
      </c>
      <c r="P30" s="56">
        <f>SUM(SolomonIslands[[#This Row],[ADRA]:[UNICEF]])</f>
        <v>1855</v>
      </c>
    </row>
    <row r="31" spans="1:16" ht="23" customHeight="1" thickBot="1">
      <c r="A31" s="61" t="s">
        <v>71</v>
      </c>
      <c r="B31" s="5" t="s">
        <v>76</v>
      </c>
      <c r="C31" s="6"/>
      <c r="D31" s="7"/>
      <c r="E31" s="6"/>
      <c r="F31" s="7"/>
      <c r="G31" s="7"/>
      <c r="H31" s="204">
        <v>1170</v>
      </c>
      <c r="I31" s="7"/>
      <c r="J31" s="7">
        <v>125</v>
      </c>
      <c r="K31" s="7"/>
      <c r="L31" s="204">
        <v>235</v>
      </c>
      <c r="M31" s="7"/>
      <c r="N31" s="204"/>
      <c r="O31" s="8"/>
      <c r="P31" s="57">
        <f>SUM(SolomonIslands[[#This Row],[ADRA]:[UNICEF]])</f>
        <v>1530</v>
      </c>
    </row>
    <row r="32" spans="1:16" ht="23" customHeight="1" thickBot="1">
      <c r="A32" s="61" t="s">
        <v>71</v>
      </c>
      <c r="B32" s="9" t="s">
        <v>77</v>
      </c>
      <c r="C32" s="11"/>
      <c r="D32" s="12"/>
      <c r="E32" s="11"/>
      <c r="F32" s="12"/>
      <c r="G32" s="12"/>
      <c r="H32" s="205"/>
      <c r="I32" s="12"/>
      <c r="J32" s="12">
        <v>1557</v>
      </c>
      <c r="K32" s="12"/>
      <c r="L32" s="205">
        <v>585</v>
      </c>
      <c r="M32" s="12"/>
      <c r="N32" s="205"/>
      <c r="O32" s="13"/>
      <c r="P32" s="62">
        <f>SUM(SolomonIslands[[#This Row],[ADRA]:[UNICEF]])</f>
        <v>2142</v>
      </c>
    </row>
    <row r="33" spans="1:16" ht="23" customHeight="1" thickBot="1">
      <c r="A33" s="61" t="s">
        <v>71</v>
      </c>
      <c r="B33" s="9" t="s">
        <v>25</v>
      </c>
      <c r="C33" s="11"/>
      <c r="D33" s="12"/>
      <c r="E33" s="11"/>
      <c r="F33" s="12"/>
      <c r="G33" s="12"/>
      <c r="H33" s="205"/>
      <c r="I33" s="12"/>
      <c r="J33" s="12"/>
      <c r="K33" s="12"/>
      <c r="L33" s="205">
        <v>7404</v>
      </c>
      <c r="M33" s="12"/>
      <c r="N33" s="205" t="s">
        <v>313</v>
      </c>
      <c r="O33" s="13">
        <v>1104</v>
      </c>
      <c r="P33" s="56">
        <f>SUM(SolomonIslands[[#This Row],[ADRA]:[UNICEF]])</f>
        <v>7404</v>
      </c>
    </row>
    <row r="34" spans="1:16" ht="23" customHeight="1" thickBot="1">
      <c r="A34" s="61" t="s">
        <v>71</v>
      </c>
      <c r="B34" s="9" t="s">
        <v>20</v>
      </c>
      <c r="C34" s="11"/>
      <c r="D34" s="12"/>
      <c r="E34" s="11"/>
      <c r="F34" s="12"/>
      <c r="G34" s="12"/>
      <c r="H34" s="205"/>
      <c r="I34" s="12"/>
      <c r="J34" s="12"/>
      <c r="K34" s="12"/>
      <c r="L34" s="205"/>
      <c r="M34" s="12"/>
      <c r="N34" s="205"/>
      <c r="O34" s="13">
        <v>3</v>
      </c>
      <c r="P34" s="56">
        <f>SUM(SolomonIslands[[#This Row],[ADRA]:[UNICEF]])</f>
        <v>0</v>
      </c>
    </row>
    <row r="35" spans="1:16" ht="22" customHeight="1" thickBot="1">
      <c r="A35" s="61" t="s">
        <v>71</v>
      </c>
      <c r="B35" s="38" t="s">
        <v>22</v>
      </c>
      <c r="C35" s="219"/>
      <c r="D35" s="40"/>
      <c r="E35" s="39"/>
      <c r="F35" s="40"/>
      <c r="G35" s="40"/>
      <c r="H35" s="207"/>
      <c r="I35" s="40"/>
      <c r="J35" s="40"/>
      <c r="K35" s="40"/>
      <c r="L35" s="223"/>
      <c r="M35" s="40"/>
      <c r="N35" s="223"/>
      <c r="O35" s="41"/>
      <c r="P35" s="58">
        <f>SUM(SolomonIslands[[#This Row],[ADRA]:[UNICEF]])</f>
        <v>0</v>
      </c>
    </row>
    <row r="36" spans="1:16" ht="22" customHeight="1" thickBot="1">
      <c r="A36" s="20" t="s">
        <v>29</v>
      </c>
      <c r="B36" s="42" t="s">
        <v>26</v>
      </c>
      <c r="C36" s="43"/>
      <c r="D36" s="44"/>
      <c r="E36" s="43"/>
      <c r="F36" s="44"/>
      <c r="G36" s="44"/>
      <c r="H36" s="208"/>
      <c r="I36" s="44"/>
      <c r="J36" s="44"/>
      <c r="K36" s="44"/>
      <c r="L36" s="208"/>
      <c r="M36" s="44"/>
      <c r="N36" s="208"/>
      <c r="O36" s="45"/>
      <c r="P36" s="59">
        <f>SUM(SolomonIslands[[#This Row],[ADRA]:[UNICEF]])</f>
        <v>0</v>
      </c>
    </row>
    <row r="37" spans="1:16" ht="22" customHeight="1" thickBot="1">
      <c r="A37" s="20" t="s">
        <v>29</v>
      </c>
      <c r="B37" s="9" t="s">
        <v>23</v>
      </c>
      <c r="C37" s="11"/>
      <c r="D37" s="12"/>
      <c r="E37" s="11"/>
      <c r="F37" s="12"/>
      <c r="G37" s="12"/>
      <c r="H37" s="205"/>
      <c r="I37" s="12"/>
      <c r="J37" s="12"/>
      <c r="K37" s="12"/>
      <c r="L37" s="205"/>
      <c r="M37" s="12"/>
      <c r="N37" s="205"/>
      <c r="O37" s="13">
        <v>4</v>
      </c>
      <c r="P37" s="56">
        <f>SUM(SolomonIslands[[#This Row],[ADRA]:[UNICEF]])</f>
        <v>0</v>
      </c>
    </row>
    <row r="38" spans="1:16" ht="22" customHeight="1" thickBot="1">
      <c r="A38" s="20" t="s">
        <v>29</v>
      </c>
      <c r="B38" s="38" t="s">
        <v>24</v>
      </c>
      <c r="C38" s="219"/>
      <c r="D38" s="40"/>
      <c r="E38" s="39"/>
      <c r="F38" s="40"/>
      <c r="G38" s="40"/>
      <c r="H38" s="207"/>
      <c r="I38" s="40"/>
      <c r="J38" s="40"/>
      <c r="K38" s="40"/>
      <c r="L38" s="207"/>
      <c r="M38" s="40"/>
      <c r="N38" s="223"/>
      <c r="O38" s="41">
        <v>5</v>
      </c>
      <c r="P38" s="58">
        <f>SUM(SolomonIslands[[#This Row],[ADRA]:[UNICEF]])</f>
        <v>0</v>
      </c>
    </row>
    <row r="39" spans="1:16" ht="22" customHeight="1" thickBot="1">
      <c r="A39" s="19" t="s">
        <v>30</v>
      </c>
      <c r="B39" s="1" t="s">
        <v>50</v>
      </c>
      <c r="C39" s="2"/>
      <c r="D39" s="3"/>
      <c r="E39" s="2"/>
      <c r="F39" s="3"/>
      <c r="G39" s="3"/>
      <c r="H39" s="203"/>
      <c r="I39" s="3"/>
      <c r="J39" s="3"/>
      <c r="K39" s="3"/>
      <c r="L39" s="203"/>
      <c r="M39" s="3"/>
      <c r="N39" s="203"/>
      <c r="O39" s="4"/>
      <c r="P39" s="55">
        <f>SUM(SolomonIslands[[#This Row],[ADRA]:[UNICEF]])</f>
        <v>0</v>
      </c>
    </row>
    <row r="40" spans="1:16" ht="22" customHeight="1" thickBot="1">
      <c r="A40" s="19" t="s">
        <v>30</v>
      </c>
      <c r="B40" s="9" t="s">
        <v>9</v>
      </c>
      <c r="C40" s="11"/>
      <c r="D40" s="12"/>
      <c r="E40" s="11"/>
      <c r="F40" s="12"/>
      <c r="G40" s="12"/>
      <c r="H40" s="205"/>
      <c r="I40" s="12"/>
      <c r="J40" s="12"/>
      <c r="K40" s="12"/>
      <c r="L40" s="205"/>
      <c r="M40" s="12"/>
      <c r="N40" s="205"/>
      <c r="O40" s="13"/>
      <c r="P40" s="56">
        <f>SUM(SolomonIslands[[#This Row],[ADRA]:[UNICEF]])</f>
        <v>0</v>
      </c>
    </row>
    <row r="41" spans="1:16" ht="22" customHeight="1" thickBot="1">
      <c r="A41" s="19" t="s">
        <v>30</v>
      </c>
      <c r="B41" s="9" t="s">
        <v>10</v>
      </c>
      <c r="C41" s="11"/>
      <c r="D41" s="12"/>
      <c r="E41" s="11"/>
      <c r="F41" s="12"/>
      <c r="G41" s="12"/>
      <c r="H41" s="205"/>
      <c r="I41" s="12"/>
      <c r="J41" s="12"/>
      <c r="K41" s="12"/>
      <c r="L41" s="205"/>
      <c r="M41" s="12"/>
      <c r="N41" s="205">
        <v>138</v>
      </c>
      <c r="O41" s="13"/>
      <c r="P41" s="56">
        <f>SUM(SolomonIslands[[#This Row],[ADRA]:[UNICEF]])</f>
        <v>138</v>
      </c>
    </row>
    <row r="42" spans="1:16" ht="22" customHeight="1">
      <c r="A42" s="19" t="s">
        <v>30</v>
      </c>
      <c r="B42" s="21" t="s">
        <v>21</v>
      </c>
      <c r="C42" s="22"/>
      <c r="D42" s="23"/>
      <c r="E42" s="22"/>
      <c r="F42" s="23"/>
      <c r="G42" s="23"/>
      <c r="H42" s="23"/>
      <c r="I42" s="23"/>
      <c r="J42" s="23"/>
      <c r="K42" s="23"/>
      <c r="L42" s="23"/>
      <c r="M42" s="23"/>
      <c r="N42" s="23"/>
      <c r="O42" s="24"/>
      <c r="P42" s="60">
        <f>SUM(SolomonIslands[[#This Row],[ADRA]:[UNICEF]])</f>
        <v>0</v>
      </c>
    </row>
  </sheetData>
  <mergeCells count="1">
    <mergeCell ref="A1:P1"/>
  </mergeCells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AC42"/>
  <sheetViews>
    <sheetView zoomScale="50" zoomScaleNormal="50" zoomScalePageLayoutView="50" workbookViewId="0">
      <selection activeCell="H3" sqref="H3:H31"/>
    </sheetView>
  </sheetViews>
  <sheetFormatPr baseColWidth="10" defaultColWidth="11" defaultRowHeight="15" x14ac:dyDescent="0"/>
  <cols>
    <col min="1" max="1" width="15" customWidth="1"/>
    <col min="2" max="2" width="47.6640625" customWidth="1"/>
    <col min="3" max="3" width="17.6640625" customWidth="1"/>
    <col min="4" max="4" width="15.1640625" customWidth="1"/>
    <col min="5" max="8" width="17.6640625" customWidth="1"/>
    <col min="9" max="10" width="18.6640625" customWidth="1"/>
    <col min="11" max="16" width="17.6640625" customWidth="1"/>
    <col min="17" max="17" width="17.6640625" style="30" customWidth="1"/>
  </cols>
  <sheetData>
    <row r="1" spans="1:29" ht="85.5" customHeight="1" thickBot="1">
      <c r="A1" s="365" t="s">
        <v>309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</row>
    <row r="2" spans="1:29" s="29" customFormat="1" ht="42.75" thickBot="1">
      <c r="A2" s="53" t="s">
        <v>54</v>
      </c>
      <c r="B2" s="25" t="s">
        <v>52</v>
      </c>
      <c r="C2" s="26" t="s">
        <v>1</v>
      </c>
      <c r="D2" s="27" t="s">
        <v>14</v>
      </c>
      <c r="E2" s="26" t="s">
        <v>70</v>
      </c>
      <c r="F2" s="27" t="s">
        <v>4</v>
      </c>
      <c r="G2" s="27" t="s">
        <v>2</v>
      </c>
      <c r="H2" s="28" t="s">
        <v>88</v>
      </c>
      <c r="I2" s="27" t="s">
        <v>3</v>
      </c>
      <c r="J2" s="27" t="s">
        <v>72</v>
      </c>
      <c r="K2" s="27" t="s">
        <v>15</v>
      </c>
      <c r="L2" s="27" t="s">
        <v>170</v>
      </c>
      <c r="M2" s="222" t="s">
        <v>311</v>
      </c>
      <c r="N2" s="28" t="s">
        <v>18</v>
      </c>
      <c r="O2" s="27" t="s">
        <v>5</v>
      </c>
      <c r="P2" s="28" t="s">
        <v>49</v>
      </c>
      <c r="Q2" s="54" t="s">
        <v>19</v>
      </c>
    </row>
    <row r="3" spans="1:29" ht="22" customHeight="1" thickBot="1">
      <c r="A3" s="19" t="s">
        <v>27</v>
      </c>
      <c r="B3" s="1" t="s">
        <v>34</v>
      </c>
      <c r="C3" s="2"/>
      <c r="D3" s="3"/>
      <c r="E3" s="2">
        <v>950</v>
      </c>
      <c r="F3" s="3"/>
      <c r="G3" s="3"/>
      <c r="H3" s="203">
        <v>5150</v>
      </c>
      <c r="I3" s="3"/>
      <c r="J3" s="3"/>
      <c r="K3" s="3"/>
      <c r="L3" s="203"/>
      <c r="M3" s="203"/>
      <c r="N3" s="3"/>
      <c r="O3" s="3"/>
      <c r="P3" s="4"/>
      <c r="Q3" s="55">
        <f>SUM(Tonga[[#This Row],[ADRA]:[WORLD VISION]])</f>
        <v>6100</v>
      </c>
    </row>
    <row r="4" spans="1:29" ht="22" customHeight="1" thickBot="1">
      <c r="A4" s="19" t="s">
        <v>27</v>
      </c>
      <c r="B4" s="9" t="s">
        <v>35</v>
      </c>
      <c r="C4" s="11"/>
      <c r="D4" s="12"/>
      <c r="E4" s="11"/>
      <c r="F4" s="12"/>
      <c r="G4" s="12"/>
      <c r="H4" s="205"/>
      <c r="I4" s="12"/>
      <c r="J4" s="12"/>
      <c r="K4" s="12"/>
      <c r="L4" s="205"/>
      <c r="M4" s="205"/>
      <c r="N4" s="12"/>
      <c r="O4" s="12"/>
      <c r="P4" s="13"/>
      <c r="Q4" s="56">
        <f>SUM(Tonga[[#This Row],[ADRA]:[WORLD VISION]])</f>
        <v>0</v>
      </c>
    </row>
    <row r="5" spans="1:29" ht="22" customHeight="1" thickBot="1">
      <c r="A5" s="19" t="s">
        <v>27</v>
      </c>
      <c r="B5" s="9" t="s">
        <v>6</v>
      </c>
      <c r="C5" s="11"/>
      <c r="D5" s="12"/>
      <c r="E5" s="11">
        <v>6</v>
      </c>
      <c r="F5" s="12"/>
      <c r="G5" s="12"/>
      <c r="H5" s="205"/>
      <c r="I5" s="12"/>
      <c r="J5" s="12"/>
      <c r="K5" s="12"/>
      <c r="L5" s="205"/>
      <c r="M5" s="205"/>
      <c r="N5" s="12"/>
      <c r="O5" s="12"/>
      <c r="P5" s="13"/>
      <c r="Q5" s="56">
        <f>SUM(Tonga[[#This Row],[ADRA]:[WORLD VISION]])</f>
        <v>6</v>
      </c>
    </row>
    <row r="6" spans="1:29" ht="22" customHeight="1" thickBot="1">
      <c r="A6" s="19" t="s">
        <v>27</v>
      </c>
      <c r="B6" s="5" t="s">
        <v>47</v>
      </c>
      <c r="C6" s="6"/>
      <c r="D6" s="7"/>
      <c r="E6" s="6"/>
      <c r="F6" s="7"/>
      <c r="G6" s="7"/>
      <c r="H6" s="204">
        <v>750</v>
      </c>
      <c r="I6" s="7"/>
      <c r="J6" s="7"/>
      <c r="K6" s="7"/>
      <c r="L6" s="204"/>
      <c r="M6" s="204"/>
      <c r="N6" s="7"/>
      <c r="O6" s="7"/>
      <c r="P6" s="8"/>
      <c r="Q6" s="57">
        <f>SUM(Tonga[[#This Row],[ADRA]:[WORLD VISION]])</f>
        <v>750</v>
      </c>
    </row>
    <row r="7" spans="1:29" ht="22" customHeight="1" thickBot="1">
      <c r="A7" s="19" t="s">
        <v>27</v>
      </c>
      <c r="B7" s="9" t="s">
        <v>48</v>
      </c>
      <c r="C7" s="11"/>
      <c r="D7" s="12"/>
      <c r="E7" s="11"/>
      <c r="F7" s="12"/>
      <c r="G7" s="12"/>
      <c r="H7" s="205"/>
      <c r="I7" s="12"/>
      <c r="J7" s="12"/>
      <c r="K7" s="12"/>
      <c r="L7" s="205"/>
      <c r="M7" s="205"/>
      <c r="N7" s="12"/>
      <c r="O7" s="12"/>
      <c r="P7" s="13"/>
      <c r="Q7" s="56">
        <f>SUM(Tonga[[#This Row],[ADRA]:[WORLD VISION]])</f>
        <v>0</v>
      </c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 ht="22" customHeight="1" thickBot="1">
      <c r="A8" s="19" t="s">
        <v>27</v>
      </c>
      <c r="B8" s="5" t="s">
        <v>33</v>
      </c>
      <c r="C8" s="6"/>
      <c r="D8" s="7"/>
      <c r="E8" s="6">
        <v>2000</v>
      </c>
      <c r="F8" s="7"/>
      <c r="G8" s="7"/>
      <c r="H8" s="204">
        <f>3609+5092</f>
        <v>8701</v>
      </c>
      <c r="I8" s="7"/>
      <c r="J8" s="7"/>
      <c r="K8" s="7"/>
      <c r="L8" s="204"/>
      <c r="M8" s="204"/>
      <c r="N8" s="7"/>
      <c r="O8" s="7"/>
      <c r="P8" s="8"/>
      <c r="Q8" s="57">
        <f>SUM(Tonga[[#This Row],[ADRA]:[WORLD VISION]])</f>
        <v>10701</v>
      </c>
    </row>
    <row r="9" spans="1:29" ht="22" customHeight="1" thickBot="1">
      <c r="A9" s="19" t="s">
        <v>27</v>
      </c>
      <c r="B9" s="9" t="s">
        <v>36</v>
      </c>
      <c r="C9" s="11"/>
      <c r="D9" s="12"/>
      <c r="E9" s="11"/>
      <c r="F9" s="12"/>
      <c r="G9" s="12"/>
      <c r="H9" s="205">
        <v>335</v>
      </c>
      <c r="I9" s="12"/>
      <c r="J9" s="12"/>
      <c r="K9" s="12"/>
      <c r="L9" s="205"/>
      <c r="M9" s="205"/>
      <c r="N9" s="12"/>
      <c r="O9" s="12"/>
      <c r="P9" s="13"/>
      <c r="Q9" s="56">
        <f>SUM(Tonga[[#This Row],[ADRA]:[WORLD VISION]])</f>
        <v>335</v>
      </c>
    </row>
    <row r="10" spans="1:29" ht="22" customHeight="1" thickBot="1">
      <c r="A10" s="19" t="s">
        <v>27</v>
      </c>
      <c r="B10" s="9" t="s">
        <v>12</v>
      </c>
      <c r="C10" s="11"/>
      <c r="D10" s="12"/>
      <c r="E10" s="11"/>
      <c r="F10" s="12"/>
      <c r="G10" s="12"/>
      <c r="H10" s="205"/>
      <c r="I10" s="12"/>
      <c r="J10" s="12"/>
      <c r="K10" s="12"/>
      <c r="L10" s="205"/>
      <c r="M10" s="205"/>
      <c r="N10" s="12"/>
      <c r="O10" s="12"/>
      <c r="P10" s="13"/>
      <c r="Q10" s="56">
        <f>SUM(Tonga[[#This Row],[ADRA]:[WORLD VISION]])</f>
        <v>0</v>
      </c>
    </row>
    <row r="11" spans="1:29" ht="22" customHeight="1" thickBot="1">
      <c r="A11" s="19" t="s">
        <v>27</v>
      </c>
      <c r="B11" s="5" t="s">
        <v>32</v>
      </c>
      <c r="C11" s="6"/>
      <c r="D11" s="7"/>
      <c r="E11" s="6"/>
      <c r="F11" s="7"/>
      <c r="G11" s="7"/>
      <c r="H11" s="204">
        <v>434</v>
      </c>
      <c r="I11" s="7"/>
      <c r="J11" s="7"/>
      <c r="K11" s="7"/>
      <c r="L11" s="204"/>
      <c r="M11" s="204"/>
      <c r="N11" s="7"/>
      <c r="O11" s="7"/>
      <c r="P11" s="8"/>
      <c r="Q11" s="57">
        <f>SUM(Tonga[[#This Row],[ADRA]:[WORLD VISION]])</f>
        <v>434</v>
      </c>
    </row>
    <row r="12" spans="1:29" ht="22" customHeight="1" thickBot="1">
      <c r="A12" s="19" t="s">
        <v>27</v>
      </c>
      <c r="B12" s="9" t="s">
        <v>37</v>
      </c>
      <c r="C12" s="11"/>
      <c r="D12" s="12"/>
      <c r="E12" s="11"/>
      <c r="F12" s="12"/>
      <c r="G12" s="12"/>
      <c r="H12" s="205"/>
      <c r="I12" s="12"/>
      <c r="J12" s="12"/>
      <c r="K12" s="12"/>
      <c r="L12" s="205"/>
      <c r="M12" s="205">
        <v>258</v>
      </c>
      <c r="N12" s="12"/>
      <c r="O12" s="12"/>
      <c r="P12" s="13"/>
      <c r="Q12" s="56">
        <f>SUM(Tonga[[#This Row],[ADRA]:[WORLD VISION]])</f>
        <v>258</v>
      </c>
    </row>
    <row r="13" spans="1:29" ht="22" customHeight="1" thickBot="1">
      <c r="A13" s="19" t="s">
        <v>27</v>
      </c>
      <c r="B13" s="9" t="s">
        <v>74</v>
      </c>
      <c r="C13" s="11"/>
      <c r="D13" s="12"/>
      <c r="E13" s="11"/>
      <c r="F13" s="12"/>
      <c r="G13" s="12"/>
      <c r="H13" s="205"/>
      <c r="I13" s="12"/>
      <c r="J13" s="12"/>
      <c r="K13" s="12"/>
      <c r="L13" s="205"/>
      <c r="M13" s="205"/>
      <c r="N13" s="12"/>
      <c r="O13" s="12"/>
      <c r="P13" s="13"/>
      <c r="Q13" s="56">
        <f>SUM(Tonga[[#This Row],[ADRA]:[WORLD VISION]])</f>
        <v>0</v>
      </c>
    </row>
    <row r="14" spans="1:29" ht="22" customHeight="1" thickBot="1">
      <c r="A14" s="19" t="s">
        <v>27</v>
      </c>
      <c r="B14" s="9" t="s">
        <v>75</v>
      </c>
      <c r="C14" s="11"/>
      <c r="D14" s="12"/>
      <c r="E14" s="11"/>
      <c r="F14" s="12"/>
      <c r="G14" s="12"/>
      <c r="H14" s="205">
        <v>3206</v>
      </c>
      <c r="I14" s="12"/>
      <c r="J14" s="12"/>
      <c r="K14" s="12"/>
      <c r="L14" s="205"/>
      <c r="M14" s="205"/>
      <c r="N14" s="12"/>
      <c r="O14" s="12"/>
      <c r="P14" s="13"/>
      <c r="Q14" s="62">
        <f>SUM(Tonga[[#This Row],[ADRA]:[WORLD VISION]])</f>
        <v>3206</v>
      </c>
    </row>
    <row r="15" spans="1:29" ht="22" customHeight="1" thickBot="1">
      <c r="A15" s="19" t="s">
        <v>27</v>
      </c>
      <c r="B15" s="123" t="s">
        <v>300</v>
      </c>
      <c r="C15" s="124"/>
      <c r="D15" s="120"/>
      <c r="E15" s="11">
        <v>100</v>
      </c>
      <c r="F15" s="120"/>
      <c r="G15" s="120"/>
      <c r="H15" s="205"/>
      <c r="I15" s="120"/>
      <c r="J15" s="120"/>
      <c r="K15" s="120"/>
      <c r="L15" s="205"/>
      <c r="M15" s="205"/>
      <c r="N15" s="120"/>
      <c r="O15" s="120"/>
      <c r="P15" s="125"/>
      <c r="Q15" s="62">
        <f>SUM(Tonga[[#This Row],[ADRA]:[WORLD VISION]])</f>
        <v>100</v>
      </c>
    </row>
    <row r="16" spans="1:29" ht="22" customHeight="1" thickBot="1">
      <c r="A16" s="19" t="s">
        <v>27</v>
      </c>
      <c r="B16" s="5" t="s">
        <v>38</v>
      </c>
      <c r="C16" s="6"/>
      <c r="D16" s="7"/>
      <c r="E16" s="6">
        <v>1000</v>
      </c>
      <c r="F16" s="7"/>
      <c r="G16" s="7"/>
      <c r="H16" s="204">
        <v>1921</v>
      </c>
      <c r="I16" s="7"/>
      <c r="J16" s="7"/>
      <c r="K16" s="7"/>
      <c r="L16" s="204"/>
      <c r="M16" s="204"/>
      <c r="N16" s="7"/>
      <c r="O16" s="7"/>
      <c r="P16" s="8"/>
      <c r="Q16" s="57">
        <f>SUM(Tonga[[#This Row],[ADRA]:[WORLD VISION]])</f>
        <v>2921</v>
      </c>
    </row>
    <row r="17" spans="1:17" s="14" customFormat="1" ht="22" customHeight="1" thickBot="1">
      <c r="A17" s="19" t="s">
        <v>27</v>
      </c>
      <c r="B17" s="9" t="s">
        <v>39</v>
      </c>
      <c r="C17" s="11"/>
      <c r="D17" s="12"/>
      <c r="E17" s="11"/>
      <c r="F17" s="12"/>
      <c r="G17" s="12"/>
      <c r="H17" s="205"/>
      <c r="I17" s="12"/>
      <c r="J17" s="12"/>
      <c r="K17" s="12"/>
      <c r="L17" s="205"/>
      <c r="M17" s="205"/>
      <c r="N17" s="12"/>
      <c r="O17" s="12"/>
      <c r="P17" s="13"/>
      <c r="Q17" s="56">
        <f>SUM(Tonga[[#This Row],[ADRA]:[WORLD VISION]])</f>
        <v>0</v>
      </c>
    </row>
    <row r="18" spans="1:17" ht="21.75" thickBot="1">
      <c r="A18" s="19" t="s">
        <v>27</v>
      </c>
      <c r="B18" s="5" t="s">
        <v>46</v>
      </c>
      <c r="C18" s="6"/>
      <c r="D18" s="7"/>
      <c r="E18" s="6"/>
      <c r="F18" s="7"/>
      <c r="G18" s="7"/>
      <c r="H18" s="204">
        <v>105</v>
      </c>
      <c r="I18" s="7"/>
      <c r="J18" s="7"/>
      <c r="K18" s="7"/>
      <c r="L18" s="204"/>
      <c r="M18" s="204"/>
      <c r="N18" s="7"/>
      <c r="O18" s="7"/>
      <c r="P18" s="8"/>
      <c r="Q18" s="57">
        <f>SUM(Tonga[[#This Row],[ADRA]:[WORLD VISION]])</f>
        <v>105</v>
      </c>
    </row>
    <row r="19" spans="1:17" s="14" customFormat="1" ht="21.75" thickBot="1">
      <c r="A19" s="19" t="s">
        <v>27</v>
      </c>
      <c r="B19" s="10" t="s">
        <v>40</v>
      </c>
      <c r="C19" s="15"/>
      <c r="D19" s="16"/>
      <c r="E19" s="15"/>
      <c r="F19" s="16"/>
      <c r="G19" s="16"/>
      <c r="H19" s="206"/>
      <c r="I19" s="16"/>
      <c r="J19" s="16"/>
      <c r="K19" s="16"/>
      <c r="L19" s="206"/>
      <c r="M19" s="206"/>
      <c r="N19" s="16"/>
      <c r="O19" s="12"/>
      <c r="P19" s="13"/>
      <c r="Q19" s="56">
        <f>SUM(Tonga[[#This Row],[ADRA]:[WORLD VISION]])</f>
        <v>0</v>
      </c>
    </row>
    <row r="20" spans="1:17" s="14" customFormat="1" ht="21.75" thickBot="1">
      <c r="A20" s="19" t="s">
        <v>27</v>
      </c>
      <c r="B20" s="77" t="s">
        <v>147</v>
      </c>
      <c r="C20" s="78"/>
      <c r="D20" s="79"/>
      <c r="E20" s="11"/>
      <c r="F20" s="79"/>
      <c r="G20" s="79"/>
      <c r="H20" s="205"/>
      <c r="I20" s="79"/>
      <c r="J20" s="79"/>
      <c r="K20" s="79"/>
      <c r="L20" s="205"/>
      <c r="M20" s="205"/>
      <c r="N20" s="79"/>
      <c r="O20" s="79"/>
      <c r="P20" s="80"/>
      <c r="Q20" s="81">
        <f>SUM(Tonga[[#This Row],[ADRA]:[WORLD VISION]])</f>
        <v>0</v>
      </c>
    </row>
    <row r="21" spans="1:17" ht="21.75" thickBot="1">
      <c r="A21" s="19" t="s">
        <v>27</v>
      </c>
      <c r="B21" s="38" t="s">
        <v>31</v>
      </c>
      <c r="C21" s="39"/>
      <c r="D21" s="40"/>
      <c r="E21" s="226"/>
      <c r="F21" s="40"/>
      <c r="G21" s="40"/>
      <c r="H21" s="223"/>
      <c r="I21" s="40"/>
      <c r="J21" s="40"/>
      <c r="K21" s="40"/>
      <c r="L21" s="223"/>
      <c r="M21" s="223"/>
      <c r="N21" s="40"/>
      <c r="O21" s="40"/>
      <c r="P21" s="41"/>
      <c r="Q21" s="58">
        <f>SUM(Tonga[[#This Row],[ADRA]:[WORLD VISION]])</f>
        <v>0</v>
      </c>
    </row>
    <row r="22" spans="1:17" ht="22" customHeight="1" thickBot="1">
      <c r="A22" s="61" t="s">
        <v>71</v>
      </c>
      <c r="B22" s="42" t="s">
        <v>41</v>
      </c>
      <c r="C22" s="43"/>
      <c r="D22" s="44"/>
      <c r="E22" s="43"/>
      <c r="F22" s="44"/>
      <c r="G22" s="44"/>
      <c r="H22" s="208"/>
      <c r="I22" s="44"/>
      <c r="J22" s="44"/>
      <c r="K22" s="44"/>
      <c r="L22" s="208"/>
      <c r="M22" s="208"/>
      <c r="N22" s="44"/>
      <c r="O22" s="44"/>
      <c r="P22" s="45"/>
      <c r="Q22" s="59">
        <f>SUM(Tonga[[#This Row],[ADRA]:[WORLD VISION]])</f>
        <v>0</v>
      </c>
    </row>
    <row r="23" spans="1:17" ht="22" customHeight="1" thickBot="1">
      <c r="A23" s="61" t="s">
        <v>71</v>
      </c>
      <c r="B23" s="9" t="s">
        <v>42</v>
      </c>
      <c r="C23" s="11"/>
      <c r="D23" s="12"/>
      <c r="E23" s="11"/>
      <c r="F23" s="12"/>
      <c r="G23" s="12"/>
      <c r="H23" s="205"/>
      <c r="I23" s="12"/>
      <c r="J23" s="12"/>
      <c r="K23" s="12"/>
      <c r="L23" s="205"/>
      <c r="M23" s="205"/>
      <c r="N23" s="12"/>
      <c r="O23" s="12"/>
      <c r="P23" s="13"/>
      <c r="Q23" s="56">
        <f>SUM(Tonga[[#This Row],[ADRA]:[WORLD VISION]])</f>
        <v>0</v>
      </c>
    </row>
    <row r="24" spans="1:17" ht="22" customHeight="1" thickBot="1">
      <c r="A24" s="61" t="s">
        <v>71</v>
      </c>
      <c r="B24" s="9" t="s">
        <v>11</v>
      </c>
      <c r="C24" s="11"/>
      <c r="D24" s="12"/>
      <c r="E24" s="11"/>
      <c r="F24" s="12"/>
      <c r="G24" s="12"/>
      <c r="H24" s="205"/>
      <c r="I24" s="12"/>
      <c r="J24" s="12"/>
      <c r="K24" s="12"/>
      <c r="L24" s="205">
        <v>6</v>
      </c>
      <c r="M24" s="205"/>
      <c r="N24" s="12"/>
      <c r="O24" s="12"/>
      <c r="P24" s="13"/>
      <c r="Q24" s="56">
        <f>SUM(Tonga[[#This Row],[ADRA]:[WORLD VISION]])</f>
        <v>6</v>
      </c>
    </row>
    <row r="25" spans="1:17" ht="22" customHeight="1" thickBot="1">
      <c r="A25" s="61" t="s">
        <v>71</v>
      </c>
      <c r="B25" s="9" t="s">
        <v>298</v>
      </c>
      <c r="C25" s="11"/>
      <c r="D25" s="12"/>
      <c r="E25" s="11"/>
      <c r="F25" s="12"/>
      <c r="G25" s="12"/>
      <c r="H25" s="205"/>
      <c r="I25" s="12"/>
      <c r="J25" s="12"/>
      <c r="K25" s="12"/>
      <c r="L25" s="205"/>
      <c r="M25" s="205"/>
      <c r="N25" s="12"/>
      <c r="O25" s="12"/>
      <c r="P25" s="13"/>
      <c r="Q25" s="56">
        <f>SUM(Tonga[[#This Row],[ADRA]:[WORLD VISION]])</f>
        <v>0</v>
      </c>
    </row>
    <row r="26" spans="1:17" ht="22" customHeight="1" thickBot="1">
      <c r="A26" s="61" t="s">
        <v>71</v>
      </c>
      <c r="B26" s="9" t="s">
        <v>299</v>
      </c>
      <c r="C26" s="11"/>
      <c r="D26" s="117"/>
      <c r="E26" s="11"/>
      <c r="F26" s="117"/>
      <c r="G26" s="117"/>
      <c r="H26" s="205"/>
      <c r="I26" s="117"/>
      <c r="J26" s="117"/>
      <c r="K26" s="117"/>
      <c r="L26" s="205"/>
      <c r="M26" s="205"/>
      <c r="N26" s="117"/>
      <c r="O26" s="117"/>
      <c r="P26" s="13"/>
      <c r="Q26" s="56">
        <f>SUM(Tonga[[#This Row],[ADRA]:[WORLD VISION]])</f>
        <v>0</v>
      </c>
    </row>
    <row r="27" spans="1:17" ht="22" customHeight="1" thickBot="1">
      <c r="A27" s="61" t="s">
        <v>71</v>
      </c>
      <c r="B27" s="5" t="s">
        <v>7</v>
      </c>
      <c r="C27" s="6"/>
      <c r="D27" s="7"/>
      <c r="E27" s="6"/>
      <c r="F27" s="7"/>
      <c r="G27" s="7"/>
      <c r="H27" s="204">
        <f>882+85+172+4477</f>
        <v>5616</v>
      </c>
      <c r="I27" s="7"/>
      <c r="J27" s="7"/>
      <c r="K27" s="7"/>
      <c r="L27" s="204"/>
      <c r="M27" s="204"/>
      <c r="N27" s="7"/>
      <c r="O27" s="7"/>
      <c r="P27" s="8"/>
      <c r="Q27" s="57">
        <f>SUM(Tonga[[#This Row],[ADRA]:[WORLD VISION]])</f>
        <v>5616</v>
      </c>
    </row>
    <row r="28" spans="1:17" ht="22" customHeight="1" thickBot="1">
      <c r="A28" s="61" t="s">
        <v>71</v>
      </c>
      <c r="B28" s="9" t="s">
        <v>43</v>
      </c>
      <c r="C28" s="11"/>
      <c r="D28" s="12"/>
      <c r="E28" s="11">
        <v>1000</v>
      </c>
      <c r="F28" s="12"/>
      <c r="G28" s="12"/>
      <c r="H28" s="205"/>
      <c r="I28" s="12"/>
      <c r="J28" s="12"/>
      <c r="K28" s="12"/>
      <c r="L28" s="205"/>
      <c r="M28" s="205"/>
      <c r="N28" s="12"/>
      <c r="O28" s="12"/>
      <c r="P28" s="13"/>
      <c r="Q28" s="56">
        <f>SUM(Tonga[[#This Row],[ADRA]:[WORLD VISION]])</f>
        <v>1000</v>
      </c>
    </row>
    <row r="29" spans="1:17" ht="22" customHeight="1" thickBot="1">
      <c r="A29" s="61" t="s">
        <v>71</v>
      </c>
      <c r="B29" s="5" t="s">
        <v>44</v>
      </c>
      <c r="C29" s="6"/>
      <c r="D29" s="7"/>
      <c r="E29" s="6"/>
      <c r="F29" s="7"/>
      <c r="G29" s="7"/>
      <c r="H29" s="204"/>
      <c r="I29" s="7"/>
      <c r="J29" s="7"/>
      <c r="K29" s="7"/>
      <c r="L29" s="204"/>
      <c r="M29" s="204"/>
      <c r="N29" s="7"/>
      <c r="O29" s="7"/>
      <c r="P29" s="8"/>
      <c r="Q29" s="57">
        <f>SUM(Tonga[[#This Row],[ADRA]:[WORLD VISION]])</f>
        <v>0</v>
      </c>
    </row>
    <row r="30" spans="1:17" ht="23" customHeight="1" thickBot="1">
      <c r="A30" s="61" t="s">
        <v>71</v>
      </c>
      <c r="B30" s="9" t="s">
        <v>45</v>
      </c>
      <c r="C30" s="11"/>
      <c r="D30" s="12"/>
      <c r="E30" s="11">
        <v>950</v>
      </c>
      <c r="F30" s="12"/>
      <c r="G30" s="12"/>
      <c r="H30" s="205">
        <v>4741</v>
      </c>
      <c r="I30" s="12"/>
      <c r="J30" s="12"/>
      <c r="K30" s="12"/>
      <c r="L30" s="205"/>
      <c r="M30" s="205"/>
      <c r="N30" s="12"/>
      <c r="O30" s="12"/>
      <c r="P30" s="13"/>
      <c r="Q30" s="56">
        <f>SUM(Tonga[[#This Row],[ADRA]:[WORLD VISION]])</f>
        <v>5691</v>
      </c>
    </row>
    <row r="31" spans="1:17" ht="23" customHeight="1" thickBot="1">
      <c r="A31" s="61" t="s">
        <v>71</v>
      </c>
      <c r="B31" s="5" t="s">
        <v>76</v>
      </c>
      <c r="C31" s="6"/>
      <c r="D31" s="7"/>
      <c r="E31" s="204">
        <v>1000</v>
      </c>
      <c r="F31" s="7"/>
      <c r="G31" s="7"/>
      <c r="H31" s="204">
        <v>2102</v>
      </c>
      <c r="I31" s="7"/>
      <c r="J31" s="7"/>
      <c r="K31" s="7"/>
      <c r="L31" s="204"/>
      <c r="M31" s="204"/>
      <c r="N31" s="7"/>
      <c r="O31" s="7"/>
      <c r="P31" s="8"/>
      <c r="Q31" s="57">
        <f>SUM(Tonga[[#This Row],[ADRA]:[WORLD VISION]])</f>
        <v>3102</v>
      </c>
    </row>
    <row r="32" spans="1:17" ht="23" customHeight="1" thickBot="1">
      <c r="A32" s="61" t="s">
        <v>71</v>
      </c>
      <c r="B32" s="9" t="s">
        <v>77</v>
      </c>
      <c r="C32" s="11"/>
      <c r="D32" s="12"/>
      <c r="E32" s="11"/>
      <c r="F32" s="12"/>
      <c r="G32" s="12"/>
      <c r="H32" s="205"/>
      <c r="I32" s="12"/>
      <c r="J32" s="12"/>
      <c r="K32" s="12"/>
      <c r="L32" s="205"/>
      <c r="M32" s="205"/>
      <c r="N32" s="12"/>
      <c r="O32" s="12"/>
      <c r="P32" s="13"/>
      <c r="Q32" s="62">
        <f>SUM(Tonga[[#This Row],[ADRA]:[WORLD VISION]])</f>
        <v>0</v>
      </c>
    </row>
    <row r="33" spans="1:17" ht="23" customHeight="1" thickBot="1">
      <c r="A33" s="61" t="s">
        <v>71</v>
      </c>
      <c r="B33" s="9" t="s">
        <v>25</v>
      </c>
      <c r="C33" s="11"/>
      <c r="D33" s="12"/>
      <c r="E33" s="11"/>
      <c r="F33" s="12"/>
      <c r="G33" s="12"/>
      <c r="H33" s="205"/>
      <c r="I33" s="12"/>
      <c r="J33" s="12"/>
      <c r="K33" s="12"/>
      <c r="L33" s="205"/>
      <c r="M33" s="205"/>
      <c r="N33" s="12"/>
      <c r="O33" s="12"/>
      <c r="P33" s="13"/>
      <c r="Q33" s="56">
        <f>SUM(Tonga[[#This Row],[ADRA]:[WORLD VISION]])</f>
        <v>0</v>
      </c>
    </row>
    <row r="34" spans="1:17" ht="23" customHeight="1" thickBot="1">
      <c r="A34" s="61" t="s">
        <v>71</v>
      </c>
      <c r="B34" s="9" t="s">
        <v>20</v>
      </c>
      <c r="C34" s="11"/>
      <c r="D34" s="12"/>
      <c r="E34" s="11"/>
      <c r="F34" s="12"/>
      <c r="G34" s="12"/>
      <c r="H34" s="205"/>
      <c r="I34" s="12"/>
      <c r="J34" s="12"/>
      <c r="K34" s="12"/>
      <c r="L34" s="205"/>
      <c r="M34" s="205"/>
      <c r="N34" s="12"/>
      <c r="O34" s="12"/>
      <c r="P34" s="13"/>
      <c r="Q34" s="56">
        <f>SUM(Tonga[[#This Row],[ADRA]:[WORLD VISION]])</f>
        <v>0</v>
      </c>
    </row>
    <row r="35" spans="1:17" ht="22" customHeight="1" thickBot="1">
      <c r="A35" s="61" t="s">
        <v>71</v>
      </c>
      <c r="B35" s="38" t="s">
        <v>22</v>
      </c>
      <c r="C35" s="39"/>
      <c r="D35" s="40"/>
      <c r="E35" s="219"/>
      <c r="F35" s="40"/>
      <c r="G35" s="40"/>
      <c r="H35" s="207"/>
      <c r="I35" s="40"/>
      <c r="J35" s="40"/>
      <c r="K35" s="40"/>
      <c r="L35" s="223">
        <v>1</v>
      </c>
      <c r="M35" s="223"/>
      <c r="N35" s="40"/>
      <c r="O35" s="40"/>
      <c r="P35" s="41"/>
      <c r="Q35" s="58">
        <f>SUM(Tonga[[#This Row],[ADRA]:[WORLD VISION]])</f>
        <v>1</v>
      </c>
    </row>
    <row r="36" spans="1:17" ht="22" customHeight="1" thickBot="1">
      <c r="A36" s="20" t="s">
        <v>29</v>
      </c>
      <c r="B36" s="42" t="s">
        <v>26</v>
      </c>
      <c r="C36" s="43"/>
      <c r="D36" s="44"/>
      <c r="E36" s="43"/>
      <c r="F36" s="44"/>
      <c r="G36" s="44"/>
      <c r="H36" s="208"/>
      <c r="I36" s="44"/>
      <c r="J36" s="44"/>
      <c r="K36" s="44"/>
      <c r="L36" s="208"/>
      <c r="M36" s="208"/>
      <c r="N36" s="44"/>
      <c r="O36" s="44"/>
      <c r="P36" s="45"/>
      <c r="Q36" s="59">
        <f>SUM(Tonga[[#This Row],[ADRA]:[WORLD VISION]])</f>
        <v>0</v>
      </c>
    </row>
    <row r="37" spans="1:17" ht="22" customHeight="1" thickBot="1">
      <c r="A37" s="20" t="s">
        <v>29</v>
      </c>
      <c r="B37" s="9" t="s">
        <v>23</v>
      </c>
      <c r="C37" s="11"/>
      <c r="D37" s="12"/>
      <c r="E37" s="11"/>
      <c r="F37" s="12"/>
      <c r="G37" s="12"/>
      <c r="H37" s="205"/>
      <c r="I37" s="12"/>
      <c r="J37" s="12"/>
      <c r="K37" s="12"/>
      <c r="L37" s="205"/>
      <c r="M37" s="205"/>
      <c r="N37" s="12"/>
      <c r="O37" s="12"/>
      <c r="P37" s="13"/>
      <c r="Q37" s="56">
        <f>SUM(Tonga[[#This Row],[ADRA]:[WORLD VISION]])</f>
        <v>0</v>
      </c>
    </row>
    <row r="38" spans="1:17" ht="22" customHeight="1" thickBot="1">
      <c r="A38" s="20" t="s">
        <v>29</v>
      </c>
      <c r="B38" s="38" t="s">
        <v>24</v>
      </c>
      <c r="C38" s="39"/>
      <c r="D38" s="40"/>
      <c r="E38" s="39"/>
      <c r="F38" s="40"/>
      <c r="G38" s="40"/>
      <c r="H38" s="207"/>
      <c r="I38" s="40"/>
      <c r="J38" s="40"/>
      <c r="K38" s="40"/>
      <c r="L38" s="207"/>
      <c r="M38" s="223"/>
      <c r="N38" s="40"/>
      <c r="O38" s="40"/>
      <c r="P38" s="41"/>
      <c r="Q38" s="58">
        <f>SUM(Tonga[[#This Row],[ADRA]:[WORLD VISION]])</f>
        <v>0</v>
      </c>
    </row>
    <row r="39" spans="1:17" ht="22" customHeight="1" thickBot="1">
      <c r="A39" s="19" t="s">
        <v>30</v>
      </c>
      <c r="B39" s="1" t="s">
        <v>50</v>
      </c>
      <c r="C39" s="2"/>
      <c r="D39" s="3"/>
      <c r="E39" s="2"/>
      <c r="F39" s="3"/>
      <c r="G39" s="3"/>
      <c r="H39" s="203"/>
      <c r="I39" s="3"/>
      <c r="J39" s="3"/>
      <c r="K39" s="3"/>
      <c r="L39" s="203"/>
      <c r="M39" s="203"/>
      <c r="N39" s="3"/>
      <c r="O39" s="3"/>
      <c r="P39" s="4"/>
      <c r="Q39" s="55">
        <f>SUM(Tonga[[#This Row],[ADRA]:[WORLD VISION]])</f>
        <v>0</v>
      </c>
    </row>
    <row r="40" spans="1:17" ht="22" customHeight="1" thickBot="1">
      <c r="A40" s="19" t="s">
        <v>30</v>
      </c>
      <c r="B40" s="9" t="s">
        <v>9</v>
      </c>
      <c r="C40" s="11"/>
      <c r="D40" s="12"/>
      <c r="E40" s="11"/>
      <c r="F40" s="12"/>
      <c r="G40" s="12"/>
      <c r="H40" s="205"/>
      <c r="I40" s="12"/>
      <c r="J40" s="12"/>
      <c r="K40" s="12"/>
      <c r="L40" s="205"/>
      <c r="M40" s="205"/>
      <c r="N40" s="12"/>
      <c r="O40" s="12"/>
      <c r="P40" s="13"/>
      <c r="Q40" s="56">
        <f>SUM(Tonga[[#This Row],[ADRA]:[WORLD VISION]])</f>
        <v>0</v>
      </c>
    </row>
    <row r="41" spans="1:17" ht="22" customHeight="1" thickBot="1">
      <c r="A41" s="19" t="s">
        <v>30</v>
      </c>
      <c r="B41" s="9" t="s">
        <v>10</v>
      </c>
      <c r="C41" s="11"/>
      <c r="D41" s="12"/>
      <c r="E41" s="11"/>
      <c r="F41" s="12"/>
      <c r="G41" s="12"/>
      <c r="H41" s="205"/>
      <c r="I41" s="12"/>
      <c r="J41" s="12"/>
      <c r="K41" s="12"/>
      <c r="L41" s="205"/>
      <c r="M41" s="205"/>
      <c r="N41" s="12"/>
      <c r="O41" s="12"/>
      <c r="P41" s="13"/>
      <c r="Q41" s="56">
        <f>SUM(Tonga[[#This Row],[ADRA]:[WORLD VISION]])</f>
        <v>0</v>
      </c>
    </row>
    <row r="42" spans="1:17" ht="22" customHeight="1">
      <c r="A42" s="19" t="s">
        <v>30</v>
      </c>
      <c r="B42" s="21" t="s">
        <v>21</v>
      </c>
      <c r="C42" s="22"/>
      <c r="D42" s="23"/>
      <c r="E42" s="22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  <c r="Q42" s="60">
        <f>SUM(Tonga[[#This Row],[ADRA]:[WORLD VISION]])</f>
        <v>0</v>
      </c>
    </row>
  </sheetData>
  <mergeCells count="1">
    <mergeCell ref="A1:Q1"/>
  </mergeCells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AC42"/>
  <sheetViews>
    <sheetView zoomScale="50" zoomScaleNormal="50" zoomScalePageLayoutView="50" workbookViewId="0">
      <selection activeCell="H3" sqref="H3:H31"/>
    </sheetView>
  </sheetViews>
  <sheetFormatPr baseColWidth="10" defaultColWidth="11" defaultRowHeight="15" x14ac:dyDescent="0"/>
  <cols>
    <col min="1" max="1" width="15" customWidth="1"/>
    <col min="2" max="2" width="49" customWidth="1"/>
    <col min="3" max="3" width="17.6640625" customWidth="1"/>
    <col min="4" max="4" width="15.1640625" customWidth="1"/>
    <col min="5" max="8" width="17.6640625" customWidth="1"/>
    <col min="9" max="10" width="18.6640625" customWidth="1"/>
    <col min="11" max="16" width="17.6640625" customWidth="1"/>
    <col min="17" max="17" width="17.6640625" style="30" customWidth="1"/>
  </cols>
  <sheetData>
    <row r="1" spans="1:29" ht="85.5" customHeight="1" thickBot="1">
      <c r="A1" s="365" t="s">
        <v>309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</row>
    <row r="2" spans="1:29" s="29" customFormat="1" ht="42.75" thickBot="1">
      <c r="A2" s="53" t="s">
        <v>54</v>
      </c>
      <c r="B2" s="25" t="s">
        <v>52</v>
      </c>
      <c r="C2" s="26" t="s">
        <v>1</v>
      </c>
      <c r="D2" s="27" t="s">
        <v>14</v>
      </c>
      <c r="E2" s="26" t="s">
        <v>70</v>
      </c>
      <c r="F2" s="27" t="s">
        <v>4</v>
      </c>
      <c r="G2" s="27" t="s">
        <v>2</v>
      </c>
      <c r="H2" s="28" t="s">
        <v>82</v>
      </c>
      <c r="I2" s="27" t="s">
        <v>3</v>
      </c>
      <c r="J2" s="27" t="s">
        <v>72</v>
      </c>
      <c r="K2" s="27" t="s">
        <v>15</v>
      </c>
      <c r="L2" s="27" t="s">
        <v>170</v>
      </c>
      <c r="M2" s="222" t="s">
        <v>311</v>
      </c>
      <c r="N2" s="28" t="s">
        <v>18</v>
      </c>
      <c r="O2" s="27" t="s">
        <v>5</v>
      </c>
      <c r="P2" s="28" t="s">
        <v>49</v>
      </c>
      <c r="Q2" s="54" t="s">
        <v>19</v>
      </c>
    </row>
    <row r="3" spans="1:29" ht="22" customHeight="1" thickBot="1">
      <c r="A3" s="19" t="s">
        <v>27</v>
      </c>
      <c r="B3" s="1" t="s">
        <v>34</v>
      </c>
      <c r="C3" s="2"/>
      <c r="D3" s="3"/>
      <c r="E3" s="203">
        <v>1250</v>
      </c>
      <c r="F3" s="3"/>
      <c r="G3" s="3"/>
      <c r="H3" s="203">
        <v>885</v>
      </c>
      <c r="I3" s="3"/>
      <c r="J3" s="3"/>
      <c r="K3" s="3"/>
      <c r="L3" s="3"/>
      <c r="M3" s="203"/>
      <c r="N3" s="3"/>
      <c r="O3" s="3"/>
      <c r="P3" s="4"/>
      <c r="Q3" s="55">
        <f>SUM(Samoa[[#This Row],[ADRA]:[WORLD VISION]])</f>
        <v>2135</v>
      </c>
    </row>
    <row r="4" spans="1:29" ht="22" customHeight="1" thickBot="1">
      <c r="A4" s="19" t="s">
        <v>27</v>
      </c>
      <c r="B4" s="9" t="s">
        <v>35</v>
      </c>
      <c r="C4" s="11"/>
      <c r="D4" s="12"/>
      <c r="E4" s="11"/>
      <c r="F4" s="12"/>
      <c r="G4" s="12"/>
      <c r="H4" s="205"/>
      <c r="I4" s="12"/>
      <c r="J4" s="117"/>
      <c r="K4" s="117"/>
      <c r="L4" s="117"/>
      <c r="M4" s="205"/>
      <c r="N4" s="117"/>
      <c r="O4" s="117"/>
      <c r="P4" s="13"/>
      <c r="Q4" s="56">
        <f>SUM(Samoa[[#This Row],[ADRA]:[WORLD VISION]])</f>
        <v>0</v>
      </c>
    </row>
    <row r="5" spans="1:29" ht="22" customHeight="1" thickBot="1">
      <c r="A5" s="19" t="s">
        <v>27</v>
      </c>
      <c r="B5" s="9" t="s">
        <v>6</v>
      </c>
      <c r="C5" s="11"/>
      <c r="D5" s="12"/>
      <c r="E5" s="11">
        <v>6</v>
      </c>
      <c r="F5" s="12"/>
      <c r="G5" s="12"/>
      <c r="H5" s="205"/>
      <c r="I5" s="12"/>
      <c r="J5" s="117"/>
      <c r="K5" s="117"/>
      <c r="L5" s="117"/>
      <c r="M5" s="205"/>
      <c r="N5" s="117"/>
      <c r="O5" s="117"/>
      <c r="P5" s="13"/>
      <c r="Q5" s="56">
        <f>SUM(Samoa[[#This Row],[ADRA]:[WORLD VISION]])</f>
        <v>6</v>
      </c>
    </row>
    <row r="6" spans="1:29" ht="22" customHeight="1" thickBot="1">
      <c r="A6" s="19" t="s">
        <v>27</v>
      </c>
      <c r="B6" s="5" t="s">
        <v>47</v>
      </c>
      <c r="C6" s="6"/>
      <c r="D6" s="7"/>
      <c r="E6" s="6"/>
      <c r="F6" s="7"/>
      <c r="G6" s="7"/>
      <c r="H6" s="204">
        <v>1549</v>
      </c>
      <c r="I6" s="7"/>
      <c r="J6" s="118"/>
      <c r="K6" s="118"/>
      <c r="L6" s="118"/>
      <c r="M6" s="204"/>
      <c r="N6" s="118"/>
      <c r="O6" s="118"/>
      <c r="P6" s="8"/>
      <c r="Q6" s="57">
        <f>SUM(Samoa[[#This Row],[ADRA]:[WORLD VISION]])</f>
        <v>1549</v>
      </c>
    </row>
    <row r="7" spans="1:29" ht="22" customHeight="1" thickBot="1">
      <c r="A7" s="19" t="s">
        <v>27</v>
      </c>
      <c r="B7" s="9" t="s">
        <v>48</v>
      </c>
      <c r="C7" s="11"/>
      <c r="D7" s="12"/>
      <c r="E7" s="11"/>
      <c r="F7" s="12"/>
      <c r="G7" s="12"/>
      <c r="H7" s="205"/>
      <c r="I7" s="12"/>
      <c r="J7" s="117"/>
      <c r="K7" s="117"/>
      <c r="L7" s="117"/>
      <c r="M7" s="205"/>
      <c r="N7" s="117"/>
      <c r="O7" s="117"/>
      <c r="P7" s="13"/>
      <c r="Q7" s="56">
        <f>SUM(Samoa[[#This Row],[ADRA]:[WORLD VISION]])</f>
        <v>0</v>
      </c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 ht="22" customHeight="1" thickBot="1">
      <c r="A8" s="19" t="s">
        <v>27</v>
      </c>
      <c r="B8" s="5" t="s">
        <v>33</v>
      </c>
      <c r="C8" s="6"/>
      <c r="D8" s="7"/>
      <c r="E8" s="6">
        <v>2500</v>
      </c>
      <c r="F8" s="7"/>
      <c r="G8" s="7"/>
      <c r="H8" s="204">
        <v>1331</v>
      </c>
      <c r="I8" s="7"/>
      <c r="J8" s="118"/>
      <c r="K8" s="118"/>
      <c r="L8" s="118"/>
      <c r="M8" s="204"/>
      <c r="N8" s="118"/>
      <c r="O8" s="118"/>
      <c r="P8" s="8"/>
      <c r="Q8" s="57">
        <f>SUM(Samoa[[#This Row],[ADRA]:[WORLD VISION]])</f>
        <v>3831</v>
      </c>
    </row>
    <row r="9" spans="1:29" ht="22" customHeight="1" thickBot="1">
      <c r="A9" s="19" t="s">
        <v>27</v>
      </c>
      <c r="B9" s="9" t="s">
        <v>36</v>
      </c>
      <c r="C9" s="11"/>
      <c r="D9" s="12"/>
      <c r="E9" s="11"/>
      <c r="F9" s="12"/>
      <c r="G9" s="12"/>
      <c r="H9" s="205"/>
      <c r="I9" s="12"/>
      <c r="J9" s="117"/>
      <c r="K9" s="117"/>
      <c r="L9" s="117"/>
      <c r="M9" s="205"/>
      <c r="N9" s="117"/>
      <c r="O9" s="117"/>
      <c r="P9" s="13"/>
      <c r="Q9" s="56">
        <f>SUM(Samoa[[#This Row],[ADRA]:[WORLD VISION]])</f>
        <v>0</v>
      </c>
    </row>
    <row r="10" spans="1:29" ht="22" customHeight="1" thickBot="1">
      <c r="A10" s="19" t="s">
        <v>27</v>
      </c>
      <c r="B10" s="9" t="s">
        <v>12</v>
      </c>
      <c r="C10" s="11"/>
      <c r="D10" s="12"/>
      <c r="E10" s="11"/>
      <c r="F10" s="12"/>
      <c r="G10" s="12"/>
      <c r="H10" s="205"/>
      <c r="I10" s="12"/>
      <c r="J10" s="117"/>
      <c r="K10" s="117"/>
      <c r="L10" s="117"/>
      <c r="M10" s="205"/>
      <c r="N10" s="117"/>
      <c r="O10" s="117"/>
      <c r="P10" s="13"/>
      <c r="Q10" s="56">
        <f>SUM(Samoa[[#This Row],[ADRA]:[WORLD VISION]])</f>
        <v>0</v>
      </c>
    </row>
    <row r="11" spans="1:29" ht="22" customHeight="1" thickBot="1">
      <c r="A11" s="19" t="s">
        <v>27</v>
      </c>
      <c r="B11" s="5" t="s">
        <v>32</v>
      </c>
      <c r="C11" s="6"/>
      <c r="D11" s="7"/>
      <c r="E11" s="6"/>
      <c r="F11" s="7"/>
      <c r="G11" s="7"/>
      <c r="H11" s="204">
        <v>851</v>
      </c>
      <c r="I11" s="7"/>
      <c r="J11" s="118"/>
      <c r="K11" s="118"/>
      <c r="L11" s="118"/>
      <c r="M11" s="204"/>
      <c r="N11" s="118"/>
      <c r="O11" s="118"/>
      <c r="P11" s="8"/>
      <c r="Q11" s="57">
        <f>SUM(Samoa[[#This Row],[ADRA]:[WORLD VISION]])</f>
        <v>851</v>
      </c>
    </row>
    <row r="12" spans="1:29" ht="22" customHeight="1" thickBot="1">
      <c r="A12" s="19" t="s">
        <v>27</v>
      </c>
      <c r="B12" s="9" t="s">
        <v>37</v>
      </c>
      <c r="C12" s="11"/>
      <c r="D12" s="12"/>
      <c r="E12" s="11"/>
      <c r="F12" s="12"/>
      <c r="G12" s="12"/>
      <c r="H12" s="205"/>
      <c r="I12" s="12"/>
      <c r="J12" s="117"/>
      <c r="K12" s="117"/>
      <c r="L12" s="117"/>
      <c r="M12" s="205">
        <v>260</v>
      </c>
      <c r="N12" s="117"/>
      <c r="O12" s="117"/>
      <c r="P12" s="13"/>
      <c r="Q12" s="56">
        <f>SUM(Samoa[[#This Row],[ADRA]:[WORLD VISION]])</f>
        <v>260</v>
      </c>
    </row>
    <row r="13" spans="1:29" ht="22" customHeight="1" thickBot="1">
      <c r="A13" s="19" t="s">
        <v>27</v>
      </c>
      <c r="B13" s="9" t="s">
        <v>74</v>
      </c>
      <c r="C13" s="11"/>
      <c r="D13" s="12"/>
      <c r="E13" s="11"/>
      <c r="F13" s="12"/>
      <c r="G13" s="12"/>
      <c r="H13" s="205">
        <v>1126</v>
      </c>
      <c r="I13" s="12"/>
      <c r="J13" s="117"/>
      <c r="K13" s="117"/>
      <c r="L13" s="117"/>
      <c r="M13" s="205"/>
      <c r="N13" s="117"/>
      <c r="O13" s="117"/>
      <c r="P13" s="13"/>
      <c r="Q13" s="56">
        <f>SUM(Samoa[[#This Row],[ADRA]:[WORLD VISION]])</f>
        <v>1126</v>
      </c>
    </row>
    <row r="14" spans="1:29" ht="22" customHeight="1" thickBot="1">
      <c r="A14" s="19" t="s">
        <v>27</v>
      </c>
      <c r="B14" s="9" t="s">
        <v>75</v>
      </c>
      <c r="C14" s="11"/>
      <c r="D14" s="12"/>
      <c r="E14" s="11"/>
      <c r="F14" s="12"/>
      <c r="G14" s="12"/>
      <c r="H14" s="205"/>
      <c r="I14" s="12"/>
      <c r="J14" s="117"/>
      <c r="K14" s="117"/>
      <c r="L14" s="117"/>
      <c r="M14" s="205"/>
      <c r="N14" s="117"/>
      <c r="O14" s="117"/>
      <c r="P14" s="13"/>
      <c r="Q14" s="62">
        <f>SUM(Samoa[[#This Row],[ADRA]:[WORLD VISION]])</f>
        <v>0</v>
      </c>
    </row>
    <row r="15" spans="1:29" ht="22" customHeight="1" thickBot="1">
      <c r="A15" s="19" t="s">
        <v>27</v>
      </c>
      <c r="B15" s="123" t="s">
        <v>300</v>
      </c>
      <c r="C15" s="124"/>
      <c r="D15" s="120"/>
      <c r="E15" s="11">
        <v>6</v>
      </c>
      <c r="F15" s="120"/>
      <c r="G15" s="120"/>
      <c r="H15" s="205">
        <v>7</v>
      </c>
      <c r="I15" s="120"/>
      <c r="J15" s="117"/>
      <c r="K15" s="117"/>
      <c r="L15" s="117"/>
      <c r="M15" s="205"/>
      <c r="N15" s="117"/>
      <c r="O15" s="117"/>
      <c r="P15" s="13"/>
      <c r="Q15" s="62">
        <f>SUM(Samoa[[#This Row],[ADRA]:[WORLD VISION]])</f>
        <v>13</v>
      </c>
    </row>
    <row r="16" spans="1:29" ht="22" customHeight="1" thickBot="1">
      <c r="A16" s="19" t="s">
        <v>27</v>
      </c>
      <c r="B16" s="5" t="s">
        <v>38</v>
      </c>
      <c r="C16" s="6"/>
      <c r="D16" s="7"/>
      <c r="E16" s="6">
        <v>1250</v>
      </c>
      <c r="F16" s="7"/>
      <c r="G16" s="7"/>
      <c r="H16" s="204">
        <v>1775</v>
      </c>
      <c r="I16" s="7"/>
      <c r="J16" s="118"/>
      <c r="K16" s="118"/>
      <c r="L16" s="118"/>
      <c r="M16" s="204"/>
      <c r="N16" s="118"/>
      <c r="O16" s="118"/>
      <c r="P16" s="8"/>
      <c r="Q16" s="57">
        <f>SUM(Samoa[[#This Row],[ADRA]:[WORLD VISION]])</f>
        <v>3025</v>
      </c>
    </row>
    <row r="17" spans="1:17" s="14" customFormat="1" ht="22" customHeight="1" thickBot="1">
      <c r="A17" s="19" t="s">
        <v>27</v>
      </c>
      <c r="B17" s="9" t="s">
        <v>39</v>
      </c>
      <c r="C17" s="11"/>
      <c r="D17" s="12"/>
      <c r="E17" s="11"/>
      <c r="F17" s="12"/>
      <c r="G17" s="12"/>
      <c r="H17" s="205"/>
      <c r="I17" s="12"/>
      <c r="J17" s="117"/>
      <c r="K17" s="117"/>
      <c r="L17" s="117"/>
      <c r="M17" s="205"/>
      <c r="N17" s="117"/>
      <c r="O17" s="117"/>
      <c r="P17" s="13"/>
      <c r="Q17" s="56">
        <f>SUM(Samoa[[#This Row],[ADRA]:[WORLD VISION]])</f>
        <v>0</v>
      </c>
    </row>
    <row r="18" spans="1:17" ht="21.75" thickBot="1">
      <c r="A18" s="19" t="s">
        <v>27</v>
      </c>
      <c r="B18" s="5" t="s">
        <v>46</v>
      </c>
      <c r="C18" s="6"/>
      <c r="D18" s="7"/>
      <c r="E18" s="6"/>
      <c r="F18" s="7"/>
      <c r="G18" s="7"/>
      <c r="H18" s="204"/>
      <c r="I18" s="7"/>
      <c r="J18" s="118"/>
      <c r="K18" s="118"/>
      <c r="L18" s="118"/>
      <c r="M18" s="204"/>
      <c r="N18" s="118"/>
      <c r="O18" s="118"/>
      <c r="P18" s="8"/>
      <c r="Q18" s="57">
        <f>SUM(Samoa[[#This Row],[ADRA]:[WORLD VISION]])</f>
        <v>0</v>
      </c>
    </row>
    <row r="19" spans="1:17" s="14" customFormat="1" ht="21.75" thickBot="1">
      <c r="A19" s="19" t="s">
        <v>27</v>
      </c>
      <c r="B19" s="10" t="s">
        <v>40</v>
      </c>
      <c r="C19" s="15"/>
      <c r="D19" s="16"/>
      <c r="E19" s="15"/>
      <c r="F19" s="16"/>
      <c r="G19" s="16"/>
      <c r="H19" s="206">
        <v>3</v>
      </c>
      <c r="I19" s="16"/>
      <c r="J19" s="16"/>
      <c r="K19" s="16"/>
      <c r="L19" s="16"/>
      <c r="M19" s="206"/>
      <c r="N19" s="16"/>
      <c r="O19" s="117"/>
      <c r="P19" s="13"/>
      <c r="Q19" s="56">
        <f>SUM(Samoa[[#This Row],[ADRA]:[WORLD VISION]])</f>
        <v>3</v>
      </c>
    </row>
    <row r="20" spans="1:17" s="14" customFormat="1" ht="21.75" thickBot="1">
      <c r="A20" s="19" t="s">
        <v>27</v>
      </c>
      <c r="B20" s="77" t="s">
        <v>147</v>
      </c>
      <c r="C20" s="78"/>
      <c r="D20" s="79"/>
      <c r="E20" s="11"/>
      <c r="F20" s="79"/>
      <c r="G20" s="79"/>
      <c r="H20" s="205"/>
      <c r="I20" s="79"/>
      <c r="J20" s="117"/>
      <c r="K20" s="117"/>
      <c r="L20" s="117"/>
      <c r="M20" s="205"/>
      <c r="N20" s="117"/>
      <c r="O20" s="117"/>
      <c r="P20" s="13"/>
      <c r="Q20" s="81">
        <f>SUM(Samoa[[#This Row],[ADRA]:[WORLD VISION]])</f>
        <v>0</v>
      </c>
    </row>
    <row r="21" spans="1:17" ht="21.75" thickBot="1">
      <c r="A21" s="19" t="s">
        <v>27</v>
      </c>
      <c r="B21" s="38" t="s">
        <v>31</v>
      </c>
      <c r="C21" s="39"/>
      <c r="D21" s="40"/>
      <c r="E21" s="226"/>
      <c r="F21" s="40"/>
      <c r="G21" s="40"/>
      <c r="H21" s="223"/>
      <c r="I21" s="40"/>
      <c r="J21" s="40"/>
      <c r="K21" s="40"/>
      <c r="L21" s="40"/>
      <c r="M21" s="223"/>
      <c r="N21" s="40"/>
      <c r="O21" s="40"/>
      <c r="P21" s="41"/>
      <c r="Q21" s="58">
        <f>SUM(Samoa[[#This Row],[ADRA]:[WORLD VISION]])</f>
        <v>0</v>
      </c>
    </row>
    <row r="22" spans="1:17" ht="22" customHeight="1" thickBot="1">
      <c r="A22" s="61" t="s">
        <v>71</v>
      </c>
      <c r="B22" s="42" t="s">
        <v>41</v>
      </c>
      <c r="C22" s="43"/>
      <c r="D22" s="44"/>
      <c r="E22" s="43"/>
      <c r="F22" s="44"/>
      <c r="G22" s="44"/>
      <c r="H22" s="208"/>
      <c r="I22" s="44"/>
      <c r="J22" s="44"/>
      <c r="K22" s="44"/>
      <c r="L22" s="44"/>
      <c r="M22" s="208"/>
      <c r="N22" s="44"/>
      <c r="O22" s="44"/>
      <c r="P22" s="45"/>
      <c r="Q22" s="59">
        <f>SUM(Samoa[[#This Row],[ADRA]:[WORLD VISION]])</f>
        <v>0</v>
      </c>
    </row>
    <row r="23" spans="1:17" ht="22" customHeight="1" thickBot="1">
      <c r="A23" s="61" t="s">
        <v>71</v>
      </c>
      <c r="B23" s="9" t="s">
        <v>42</v>
      </c>
      <c r="C23" s="11"/>
      <c r="D23" s="12"/>
      <c r="E23" s="11"/>
      <c r="F23" s="12"/>
      <c r="G23" s="12"/>
      <c r="H23" s="205"/>
      <c r="I23" s="12"/>
      <c r="J23" s="117"/>
      <c r="K23" s="117"/>
      <c r="L23" s="117"/>
      <c r="M23" s="205"/>
      <c r="N23" s="117"/>
      <c r="O23" s="117"/>
      <c r="P23" s="13"/>
      <c r="Q23" s="56">
        <f>SUM(Samoa[[#This Row],[ADRA]:[WORLD VISION]])</f>
        <v>0</v>
      </c>
    </row>
    <row r="24" spans="1:17" ht="22" customHeight="1" thickBot="1">
      <c r="A24" s="61" t="s">
        <v>71</v>
      </c>
      <c r="B24" s="9" t="s">
        <v>11</v>
      </c>
      <c r="C24" s="11"/>
      <c r="D24" s="12"/>
      <c r="E24" s="11"/>
      <c r="F24" s="12"/>
      <c r="G24" s="12"/>
      <c r="H24" s="205"/>
      <c r="I24" s="12"/>
      <c r="J24" s="117"/>
      <c r="K24" s="117"/>
      <c r="L24" s="117"/>
      <c r="M24" s="205"/>
      <c r="N24" s="117"/>
      <c r="O24" s="117"/>
      <c r="P24" s="13"/>
      <c r="Q24" s="56">
        <f>SUM(Samoa[[#This Row],[ADRA]:[WORLD VISION]])</f>
        <v>0</v>
      </c>
    </row>
    <row r="25" spans="1:17" ht="22" customHeight="1" thickBot="1">
      <c r="A25" s="61" t="s">
        <v>71</v>
      </c>
      <c r="B25" s="9" t="s">
        <v>298</v>
      </c>
      <c r="C25" s="11"/>
      <c r="D25" s="12"/>
      <c r="E25" s="11"/>
      <c r="F25" s="12"/>
      <c r="G25" s="12"/>
      <c r="H25" s="205"/>
      <c r="I25" s="12"/>
      <c r="J25" s="117"/>
      <c r="K25" s="117"/>
      <c r="L25" s="117"/>
      <c r="M25" s="205"/>
      <c r="N25" s="117"/>
      <c r="O25" s="117"/>
      <c r="P25" s="13"/>
      <c r="Q25" s="56">
        <f>SUM(Samoa[[#This Row],[ADRA]:[WORLD VISION]])</f>
        <v>0</v>
      </c>
    </row>
    <row r="26" spans="1:17" ht="22" customHeight="1" thickBot="1">
      <c r="A26" s="61" t="s">
        <v>71</v>
      </c>
      <c r="B26" s="9" t="s">
        <v>299</v>
      </c>
      <c r="C26" s="11"/>
      <c r="D26" s="117"/>
      <c r="E26" s="11"/>
      <c r="F26" s="117"/>
      <c r="G26" s="117"/>
      <c r="H26" s="205"/>
      <c r="I26" s="117"/>
      <c r="J26" s="117"/>
      <c r="K26" s="117"/>
      <c r="L26" s="117"/>
      <c r="M26" s="205"/>
      <c r="N26" s="117"/>
      <c r="O26" s="117"/>
      <c r="P26" s="13"/>
      <c r="Q26" s="56">
        <f>SUM(Samoa[[#This Row],[ADRA]:[WORLD VISION]])</f>
        <v>0</v>
      </c>
    </row>
    <row r="27" spans="1:17" ht="22" customHeight="1" thickBot="1">
      <c r="A27" s="61" t="s">
        <v>71</v>
      </c>
      <c r="B27" s="5" t="s">
        <v>7</v>
      </c>
      <c r="C27" s="6"/>
      <c r="D27" s="7"/>
      <c r="E27" s="6"/>
      <c r="F27" s="7"/>
      <c r="G27" s="7"/>
      <c r="H27" s="204">
        <v>1612</v>
      </c>
      <c r="I27" s="7"/>
      <c r="J27" s="118"/>
      <c r="K27" s="118"/>
      <c r="L27" s="118"/>
      <c r="M27" s="204"/>
      <c r="N27" s="118"/>
      <c r="O27" s="118"/>
      <c r="P27" s="8"/>
      <c r="Q27" s="57">
        <f>SUM(Samoa[[#This Row],[ADRA]:[WORLD VISION]])</f>
        <v>1612</v>
      </c>
    </row>
    <row r="28" spans="1:17" ht="22" customHeight="1" thickBot="1">
      <c r="A28" s="61" t="s">
        <v>71</v>
      </c>
      <c r="B28" s="9" t="s">
        <v>43</v>
      </c>
      <c r="C28" s="11"/>
      <c r="D28" s="12"/>
      <c r="E28" s="11">
        <v>1250</v>
      </c>
      <c r="F28" s="12"/>
      <c r="G28" s="12"/>
      <c r="H28" s="205">
        <v>14</v>
      </c>
      <c r="I28" s="12"/>
      <c r="J28" s="117"/>
      <c r="K28" s="117"/>
      <c r="L28" s="117"/>
      <c r="M28" s="205"/>
      <c r="N28" s="117"/>
      <c r="O28" s="117"/>
      <c r="P28" s="13"/>
      <c r="Q28" s="56">
        <f>SUM(Samoa[[#This Row],[ADRA]:[WORLD VISION]])</f>
        <v>1264</v>
      </c>
    </row>
    <row r="29" spans="1:17" ht="22" customHeight="1" thickBot="1">
      <c r="A29" s="61" t="s">
        <v>71</v>
      </c>
      <c r="B29" s="5" t="s">
        <v>44</v>
      </c>
      <c r="C29" s="6"/>
      <c r="D29" s="7"/>
      <c r="E29" s="6"/>
      <c r="F29" s="7"/>
      <c r="G29" s="7"/>
      <c r="H29" s="204">
        <v>77</v>
      </c>
      <c r="I29" s="7"/>
      <c r="J29" s="118"/>
      <c r="K29" s="118"/>
      <c r="L29" s="118"/>
      <c r="M29" s="204"/>
      <c r="N29" s="118"/>
      <c r="O29" s="118"/>
      <c r="P29" s="8"/>
      <c r="Q29" s="57">
        <f>SUM(Samoa[[#This Row],[ADRA]:[WORLD VISION]])</f>
        <v>77</v>
      </c>
    </row>
    <row r="30" spans="1:17" ht="23" customHeight="1" thickBot="1">
      <c r="A30" s="61" t="s">
        <v>71</v>
      </c>
      <c r="B30" s="9" t="s">
        <v>45</v>
      </c>
      <c r="C30" s="11"/>
      <c r="D30" s="12"/>
      <c r="E30" s="11">
        <v>1250</v>
      </c>
      <c r="F30" s="12"/>
      <c r="G30" s="12"/>
      <c r="H30" s="205"/>
      <c r="I30" s="12"/>
      <c r="J30" s="117"/>
      <c r="K30" s="117"/>
      <c r="L30" s="117"/>
      <c r="M30" s="205"/>
      <c r="N30" s="117"/>
      <c r="O30" s="117"/>
      <c r="P30" s="13"/>
      <c r="Q30" s="56">
        <f>SUM(Samoa[[#This Row],[ADRA]:[WORLD VISION]])</f>
        <v>1250</v>
      </c>
    </row>
    <row r="31" spans="1:17" ht="23" customHeight="1" thickBot="1">
      <c r="A31" s="61" t="s">
        <v>71</v>
      </c>
      <c r="B31" s="5" t="s">
        <v>76</v>
      </c>
      <c r="C31" s="6"/>
      <c r="D31" s="7"/>
      <c r="E31" s="204">
        <v>1250</v>
      </c>
      <c r="F31" s="7"/>
      <c r="G31" s="7"/>
      <c r="H31" s="204">
        <v>1375</v>
      </c>
      <c r="I31" s="7"/>
      <c r="J31" s="118"/>
      <c r="K31" s="118"/>
      <c r="L31" s="118"/>
      <c r="M31" s="204"/>
      <c r="N31" s="118"/>
      <c r="O31" s="118"/>
      <c r="P31" s="8"/>
      <c r="Q31" s="57">
        <f>SUM(Samoa[[#This Row],[ADRA]:[WORLD VISION]])</f>
        <v>2625</v>
      </c>
    </row>
    <row r="32" spans="1:17" ht="23" customHeight="1" thickBot="1">
      <c r="A32" s="61" t="s">
        <v>71</v>
      </c>
      <c r="B32" s="9" t="s">
        <v>77</v>
      </c>
      <c r="C32" s="11"/>
      <c r="D32" s="12"/>
      <c r="E32" s="11"/>
      <c r="F32" s="12"/>
      <c r="G32" s="12"/>
      <c r="H32" s="205"/>
      <c r="I32" s="12"/>
      <c r="J32" s="117"/>
      <c r="K32" s="117"/>
      <c r="L32" s="117"/>
      <c r="M32" s="205"/>
      <c r="N32" s="117"/>
      <c r="O32" s="117"/>
      <c r="P32" s="13"/>
      <c r="Q32" s="62">
        <f>SUM(Samoa[[#This Row],[ADRA]:[WORLD VISION]])</f>
        <v>0</v>
      </c>
    </row>
    <row r="33" spans="1:17" ht="23" customHeight="1" thickBot="1">
      <c r="A33" s="61" t="s">
        <v>71</v>
      </c>
      <c r="B33" s="9" t="s">
        <v>25</v>
      </c>
      <c r="C33" s="11"/>
      <c r="D33" s="12"/>
      <c r="E33" s="11"/>
      <c r="F33" s="12"/>
      <c r="G33" s="12"/>
      <c r="H33" s="205"/>
      <c r="I33" s="12"/>
      <c r="J33" s="117"/>
      <c r="K33" s="117"/>
      <c r="L33" s="117"/>
      <c r="M33" s="205"/>
      <c r="N33" s="117"/>
      <c r="O33" s="117"/>
      <c r="P33" s="13"/>
      <c r="Q33" s="56">
        <f>SUM(Samoa[[#This Row],[ADRA]:[WORLD VISION]])</f>
        <v>0</v>
      </c>
    </row>
    <row r="34" spans="1:17" ht="23" customHeight="1" thickBot="1">
      <c r="A34" s="61" t="s">
        <v>71</v>
      </c>
      <c r="B34" s="9" t="s">
        <v>20</v>
      </c>
      <c r="C34" s="11"/>
      <c r="D34" s="12"/>
      <c r="E34" s="11"/>
      <c r="F34" s="12"/>
      <c r="G34" s="12"/>
      <c r="H34" s="205"/>
      <c r="I34" s="12"/>
      <c r="J34" s="117"/>
      <c r="K34" s="117"/>
      <c r="L34" s="117"/>
      <c r="M34" s="205"/>
      <c r="N34" s="117"/>
      <c r="O34" s="117"/>
      <c r="P34" s="13"/>
      <c r="Q34" s="56">
        <f>SUM(Samoa[[#This Row],[ADRA]:[WORLD VISION]])</f>
        <v>0</v>
      </c>
    </row>
    <row r="35" spans="1:17" ht="22" customHeight="1" thickBot="1">
      <c r="A35" s="61" t="s">
        <v>71</v>
      </c>
      <c r="B35" s="38" t="s">
        <v>22</v>
      </c>
      <c r="C35" s="39"/>
      <c r="D35" s="40"/>
      <c r="E35" s="219"/>
      <c r="F35" s="40"/>
      <c r="G35" s="40"/>
      <c r="H35" s="207"/>
      <c r="I35" s="40"/>
      <c r="J35" s="40"/>
      <c r="K35" s="40"/>
      <c r="L35" s="40"/>
      <c r="M35" s="223"/>
      <c r="N35" s="40"/>
      <c r="O35" s="40"/>
      <c r="P35" s="41"/>
      <c r="Q35" s="58">
        <f>SUM(Samoa[[#This Row],[ADRA]:[WORLD VISION]])</f>
        <v>0</v>
      </c>
    </row>
    <row r="36" spans="1:17" ht="22" customHeight="1" thickBot="1">
      <c r="A36" s="20" t="s">
        <v>29</v>
      </c>
      <c r="B36" s="42" t="s">
        <v>26</v>
      </c>
      <c r="C36" s="43"/>
      <c r="D36" s="44"/>
      <c r="E36" s="43"/>
      <c r="F36" s="44"/>
      <c r="G36" s="44"/>
      <c r="H36" s="208"/>
      <c r="I36" s="44"/>
      <c r="J36" s="44"/>
      <c r="K36" s="44"/>
      <c r="L36" s="44"/>
      <c r="M36" s="208"/>
      <c r="N36" s="44"/>
      <c r="O36" s="44"/>
      <c r="P36" s="45"/>
      <c r="Q36" s="59">
        <f>SUM(Samoa[[#This Row],[ADRA]:[WORLD VISION]])</f>
        <v>0</v>
      </c>
    </row>
    <row r="37" spans="1:17" ht="22" customHeight="1" thickBot="1">
      <c r="A37" s="20" t="s">
        <v>29</v>
      </c>
      <c r="B37" s="9" t="s">
        <v>23</v>
      </c>
      <c r="C37" s="11"/>
      <c r="D37" s="12"/>
      <c r="E37" s="11"/>
      <c r="F37" s="12"/>
      <c r="G37" s="12"/>
      <c r="H37" s="205"/>
      <c r="I37" s="12"/>
      <c r="J37" s="117"/>
      <c r="K37" s="117"/>
      <c r="L37" s="117"/>
      <c r="M37" s="205"/>
      <c r="N37" s="117"/>
      <c r="O37" s="117"/>
      <c r="P37" s="13"/>
      <c r="Q37" s="56">
        <f>SUM(Samoa[[#This Row],[ADRA]:[WORLD VISION]])</f>
        <v>0</v>
      </c>
    </row>
    <row r="38" spans="1:17" ht="22" customHeight="1" thickBot="1">
      <c r="A38" s="20" t="s">
        <v>29</v>
      </c>
      <c r="B38" s="38" t="s">
        <v>24</v>
      </c>
      <c r="C38" s="39"/>
      <c r="D38" s="40"/>
      <c r="E38" s="219"/>
      <c r="F38" s="40"/>
      <c r="G38" s="40"/>
      <c r="H38" s="207"/>
      <c r="I38" s="40"/>
      <c r="J38" s="40"/>
      <c r="K38" s="40"/>
      <c r="L38" s="40"/>
      <c r="M38" s="223"/>
      <c r="N38" s="40"/>
      <c r="O38" s="40"/>
      <c r="P38" s="41"/>
      <c r="Q38" s="58">
        <f>SUM(Samoa[[#This Row],[ADRA]:[WORLD VISION]])</f>
        <v>0</v>
      </c>
    </row>
    <row r="39" spans="1:17" ht="22" customHeight="1" thickBot="1">
      <c r="A39" s="19" t="s">
        <v>30</v>
      </c>
      <c r="B39" s="1" t="s">
        <v>50</v>
      </c>
      <c r="C39" s="2"/>
      <c r="D39" s="3"/>
      <c r="E39" s="2"/>
      <c r="F39" s="3"/>
      <c r="G39" s="3"/>
      <c r="H39" s="203"/>
      <c r="I39" s="3"/>
      <c r="J39" s="3"/>
      <c r="K39" s="3"/>
      <c r="L39" s="3"/>
      <c r="M39" s="203"/>
      <c r="N39" s="3"/>
      <c r="O39" s="3"/>
      <c r="P39" s="4"/>
      <c r="Q39" s="55">
        <f>SUM(Samoa[[#This Row],[ADRA]:[WORLD VISION]])</f>
        <v>0</v>
      </c>
    </row>
    <row r="40" spans="1:17" ht="22" customHeight="1" thickBot="1">
      <c r="A40" s="19" t="s">
        <v>30</v>
      </c>
      <c r="B40" s="9" t="s">
        <v>9</v>
      </c>
      <c r="C40" s="11"/>
      <c r="D40" s="12"/>
      <c r="E40" s="11"/>
      <c r="F40" s="12"/>
      <c r="G40" s="12"/>
      <c r="H40" s="205"/>
      <c r="I40" s="12"/>
      <c r="J40" s="117"/>
      <c r="K40" s="117"/>
      <c r="L40" s="117"/>
      <c r="M40" s="205"/>
      <c r="N40" s="117"/>
      <c r="O40" s="117"/>
      <c r="P40" s="13"/>
      <c r="Q40" s="56">
        <f>SUM(Samoa[[#This Row],[ADRA]:[WORLD VISION]])</f>
        <v>0</v>
      </c>
    </row>
    <row r="41" spans="1:17" ht="22" customHeight="1" thickBot="1">
      <c r="A41" s="19" t="s">
        <v>30</v>
      </c>
      <c r="B41" s="9" t="s">
        <v>10</v>
      </c>
      <c r="C41" s="11"/>
      <c r="D41" s="12"/>
      <c r="E41" s="11"/>
      <c r="F41" s="12"/>
      <c r="G41" s="12"/>
      <c r="H41" s="205"/>
      <c r="I41" s="12"/>
      <c r="J41" s="117"/>
      <c r="K41" s="117"/>
      <c r="L41" s="117"/>
      <c r="M41" s="205"/>
      <c r="N41" s="117"/>
      <c r="O41" s="117"/>
      <c r="P41" s="13"/>
      <c r="Q41" s="56">
        <f>SUM(Samoa[[#This Row],[ADRA]:[WORLD VISION]])</f>
        <v>0</v>
      </c>
    </row>
    <row r="42" spans="1:17" ht="22" customHeight="1">
      <c r="A42" s="19" t="s">
        <v>30</v>
      </c>
      <c r="B42" s="21" t="s">
        <v>21</v>
      </c>
      <c r="C42" s="22"/>
      <c r="D42" s="23"/>
      <c r="E42" s="22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  <c r="Q42" s="60">
        <f>SUM(Samoa[[#This Row],[ADRA]:[WORLD VISION]])</f>
        <v>0</v>
      </c>
    </row>
  </sheetData>
  <mergeCells count="1">
    <mergeCell ref="A1:Q1"/>
  </mergeCells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AB42"/>
  <sheetViews>
    <sheetView zoomScale="50" zoomScaleNormal="50" zoomScalePageLayoutView="50" workbookViewId="0">
      <selection activeCell="H3" sqref="H3:H31"/>
    </sheetView>
  </sheetViews>
  <sheetFormatPr baseColWidth="10" defaultColWidth="11" defaultRowHeight="15" x14ac:dyDescent="0"/>
  <cols>
    <col min="1" max="1" width="15" customWidth="1"/>
    <col min="2" max="2" width="47.6640625" customWidth="1"/>
    <col min="3" max="3" width="17.6640625" hidden="1" customWidth="1"/>
    <col min="4" max="4" width="15.1640625" hidden="1" customWidth="1"/>
    <col min="5" max="7" width="17.6640625" hidden="1" customWidth="1"/>
    <col min="8" max="8" width="17.6640625" customWidth="1"/>
    <col min="9" max="10" width="18.6640625" hidden="1" customWidth="1"/>
    <col min="11" max="15" width="17.6640625" hidden="1" customWidth="1"/>
    <col min="16" max="16" width="17.6640625" style="30" customWidth="1"/>
  </cols>
  <sheetData>
    <row r="1" spans="1:28" ht="85.5" customHeight="1" thickBot="1">
      <c r="A1" s="365" t="s">
        <v>309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</row>
    <row r="2" spans="1:28" s="29" customFormat="1" ht="42.75" thickBot="1">
      <c r="A2" s="53" t="s">
        <v>54</v>
      </c>
      <c r="B2" s="25" t="s">
        <v>52</v>
      </c>
      <c r="C2" s="26" t="s">
        <v>1</v>
      </c>
      <c r="D2" s="27" t="s">
        <v>14</v>
      </c>
      <c r="E2" s="26" t="s">
        <v>70</v>
      </c>
      <c r="F2" s="27" t="s">
        <v>4</v>
      </c>
      <c r="G2" s="27" t="s">
        <v>2</v>
      </c>
      <c r="H2" s="28" t="s">
        <v>80</v>
      </c>
      <c r="I2" s="27" t="s">
        <v>3</v>
      </c>
      <c r="J2" s="27" t="s">
        <v>72</v>
      </c>
      <c r="K2" s="27" t="s">
        <v>15</v>
      </c>
      <c r="L2" s="27" t="s">
        <v>170</v>
      </c>
      <c r="M2" s="28" t="s">
        <v>18</v>
      </c>
      <c r="N2" s="27" t="s">
        <v>5</v>
      </c>
      <c r="O2" s="28" t="s">
        <v>49</v>
      </c>
      <c r="P2" s="54" t="s">
        <v>19</v>
      </c>
    </row>
    <row r="3" spans="1:28" ht="22" customHeight="1" thickBot="1">
      <c r="A3" s="19" t="s">
        <v>27</v>
      </c>
      <c r="B3" s="1" t="s">
        <v>34</v>
      </c>
      <c r="C3" s="2"/>
      <c r="D3" s="3"/>
      <c r="E3" s="2"/>
      <c r="F3" s="3"/>
      <c r="G3" s="3"/>
      <c r="H3" s="203">
        <v>73</v>
      </c>
      <c r="I3" s="3"/>
      <c r="J3" s="3"/>
      <c r="K3" s="3"/>
      <c r="L3" s="3"/>
      <c r="M3" s="3"/>
      <c r="N3" s="3"/>
      <c r="O3" s="4"/>
      <c r="P3" s="55">
        <f>SUM(Tuvalu[[#This Row],[ADRA]:[WORLD VISION]])</f>
        <v>73</v>
      </c>
    </row>
    <row r="4" spans="1:28" ht="22" customHeight="1" thickBot="1">
      <c r="A4" s="19" t="s">
        <v>27</v>
      </c>
      <c r="B4" s="9" t="s">
        <v>35</v>
      </c>
      <c r="C4" s="11"/>
      <c r="D4" s="12"/>
      <c r="E4" s="11"/>
      <c r="F4" s="12"/>
      <c r="G4" s="12"/>
      <c r="H4" s="205"/>
      <c r="I4" s="12"/>
      <c r="J4" s="12"/>
      <c r="K4" s="12"/>
      <c r="L4" s="12"/>
      <c r="M4" s="12"/>
      <c r="N4" s="12"/>
      <c r="O4" s="13"/>
      <c r="P4" s="56">
        <f>SUM(Tuvalu[[#This Row],[ADRA]:[WORLD VISION]])</f>
        <v>0</v>
      </c>
    </row>
    <row r="5" spans="1:28" ht="22" customHeight="1" thickBot="1">
      <c r="A5" s="19" t="s">
        <v>27</v>
      </c>
      <c r="B5" s="9" t="s">
        <v>6</v>
      </c>
      <c r="C5" s="11"/>
      <c r="D5" s="12"/>
      <c r="E5" s="11"/>
      <c r="F5" s="12"/>
      <c r="G5" s="12"/>
      <c r="H5" s="205"/>
      <c r="I5" s="12"/>
      <c r="J5" s="12"/>
      <c r="K5" s="12"/>
      <c r="L5" s="12"/>
      <c r="M5" s="12"/>
      <c r="N5" s="12"/>
      <c r="O5" s="13"/>
      <c r="P5" s="56">
        <f>SUM(Tuvalu[[#This Row],[ADRA]:[WORLD VISION]])</f>
        <v>0</v>
      </c>
    </row>
    <row r="6" spans="1:28" ht="22" customHeight="1" thickBot="1">
      <c r="A6" s="19" t="s">
        <v>27</v>
      </c>
      <c r="B6" s="5" t="s">
        <v>47</v>
      </c>
      <c r="C6" s="6"/>
      <c r="D6" s="7"/>
      <c r="E6" s="6"/>
      <c r="F6" s="7"/>
      <c r="G6" s="7"/>
      <c r="H6" s="204">
        <v>714</v>
      </c>
      <c r="I6" s="7"/>
      <c r="J6" s="7"/>
      <c r="K6" s="7"/>
      <c r="L6" s="7"/>
      <c r="M6" s="7"/>
      <c r="N6" s="7"/>
      <c r="O6" s="8"/>
      <c r="P6" s="57">
        <f>SUM(Tuvalu[[#This Row],[ADRA]:[WORLD VISION]])</f>
        <v>714</v>
      </c>
    </row>
    <row r="7" spans="1:28" ht="22" customHeight="1" thickBot="1">
      <c r="A7" s="19" t="s">
        <v>27</v>
      </c>
      <c r="B7" s="9" t="s">
        <v>48</v>
      </c>
      <c r="C7" s="11"/>
      <c r="D7" s="12"/>
      <c r="E7" s="11"/>
      <c r="F7" s="12"/>
      <c r="G7" s="12"/>
      <c r="H7" s="205"/>
      <c r="I7" s="12"/>
      <c r="J7" s="12"/>
      <c r="K7" s="12"/>
      <c r="L7" s="12"/>
      <c r="M7" s="12"/>
      <c r="N7" s="12"/>
      <c r="O7" s="13"/>
      <c r="P7" s="56">
        <f>SUM(Tuvalu[[#This Row],[ADRA]:[WORLD VISION]])</f>
        <v>0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ht="22" customHeight="1" thickBot="1">
      <c r="A8" s="19" t="s">
        <v>27</v>
      </c>
      <c r="B8" s="5" t="s">
        <v>33</v>
      </c>
      <c r="C8" s="6"/>
      <c r="D8" s="7"/>
      <c r="E8" s="6"/>
      <c r="F8" s="7"/>
      <c r="G8" s="7"/>
      <c r="H8" s="204">
        <v>1067</v>
      </c>
      <c r="I8" s="7"/>
      <c r="J8" s="7"/>
      <c r="K8" s="7"/>
      <c r="L8" s="7"/>
      <c r="M8" s="7"/>
      <c r="N8" s="7"/>
      <c r="O8" s="8"/>
      <c r="P8" s="57">
        <f>SUM(Tuvalu[[#This Row],[ADRA]:[WORLD VISION]])</f>
        <v>1067</v>
      </c>
    </row>
    <row r="9" spans="1:28" ht="22" customHeight="1" thickBot="1">
      <c r="A9" s="19" t="s">
        <v>27</v>
      </c>
      <c r="B9" s="9" t="s">
        <v>36</v>
      </c>
      <c r="C9" s="11"/>
      <c r="D9" s="12"/>
      <c r="E9" s="11"/>
      <c r="F9" s="12"/>
      <c r="G9" s="12"/>
      <c r="H9" s="205"/>
      <c r="I9" s="12"/>
      <c r="J9" s="12"/>
      <c r="K9" s="12"/>
      <c r="L9" s="12"/>
      <c r="M9" s="12"/>
      <c r="N9" s="12"/>
      <c r="O9" s="13"/>
      <c r="P9" s="56">
        <f>SUM(Tuvalu[[#This Row],[ADRA]:[WORLD VISION]])</f>
        <v>0</v>
      </c>
    </row>
    <row r="10" spans="1:28" ht="22" customHeight="1" thickBot="1">
      <c r="A10" s="19" t="s">
        <v>27</v>
      </c>
      <c r="B10" s="9" t="s">
        <v>12</v>
      </c>
      <c r="C10" s="11"/>
      <c r="D10" s="12"/>
      <c r="E10" s="11"/>
      <c r="F10" s="12"/>
      <c r="G10" s="12"/>
      <c r="H10" s="205"/>
      <c r="I10" s="12"/>
      <c r="J10" s="12"/>
      <c r="K10" s="12"/>
      <c r="L10" s="12"/>
      <c r="M10" s="12"/>
      <c r="N10" s="12"/>
      <c r="O10" s="13"/>
      <c r="P10" s="56">
        <f>SUM(Tuvalu[[#This Row],[ADRA]:[WORLD VISION]])</f>
        <v>0</v>
      </c>
    </row>
    <row r="11" spans="1:28" ht="22" customHeight="1" thickBot="1">
      <c r="A11" s="19" t="s">
        <v>27</v>
      </c>
      <c r="B11" s="5" t="s">
        <v>32</v>
      </c>
      <c r="C11" s="6"/>
      <c r="D11" s="7"/>
      <c r="E11" s="6"/>
      <c r="F11" s="7"/>
      <c r="G11" s="7"/>
      <c r="H11" s="204">
        <v>304</v>
      </c>
      <c r="I11" s="7"/>
      <c r="J11" s="7"/>
      <c r="K11" s="7"/>
      <c r="L11" s="7"/>
      <c r="M11" s="7"/>
      <c r="N11" s="7"/>
      <c r="O11" s="8"/>
      <c r="P11" s="57">
        <f>SUM(Tuvalu[[#This Row],[ADRA]:[WORLD VISION]])</f>
        <v>304</v>
      </c>
    </row>
    <row r="12" spans="1:28" ht="22" customHeight="1" thickBot="1">
      <c r="A12" s="19" t="s">
        <v>27</v>
      </c>
      <c r="B12" s="9" t="s">
        <v>37</v>
      </c>
      <c r="C12" s="11"/>
      <c r="D12" s="12"/>
      <c r="E12" s="11"/>
      <c r="F12" s="12"/>
      <c r="G12" s="12"/>
      <c r="H12" s="205"/>
      <c r="I12" s="12"/>
      <c r="J12" s="12"/>
      <c r="K12" s="12"/>
      <c r="L12" s="12"/>
      <c r="M12" s="12"/>
      <c r="N12" s="12"/>
      <c r="O12" s="13"/>
      <c r="P12" s="56">
        <f>SUM(Tuvalu[[#This Row],[ADRA]:[WORLD VISION]])</f>
        <v>0</v>
      </c>
    </row>
    <row r="13" spans="1:28" ht="22" customHeight="1" thickBot="1">
      <c r="A13" s="19" t="s">
        <v>27</v>
      </c>
      <c r="B13" s="9" t="s">
        <v>74</v>
      </c>
      <c r="C13" s="11"/>
      <c r="D13" s="12"/>
      <c r="E13" s="11"/>
      <c r="F13" s="12"/>
      <c r="G13" s="12"/>
      <c r="H13" s="205"/>
      <c r="I13" s="12"/>
      <c r="J13" s="12"/>
      <c r="K13" s="12"/>
      <c r="L13" s="12"/>
      <c r="M13" s="12"/>
      <c r="N13" s="12"/>
      <c r="O13" s="13"/>
      <c r="P13" s="56">
        <f>SUM(Tuvalu[[#This Row],[ADRA]:[WORLD VISION]])</f>
        <v>0</v>
      </c>
    </row>
    <row r="14" spans="1:28" ht="22" customHeight="1" thickBot="1">
      <c r="A14" s="19" t="s">
        <v>27</v>
      </c>
      <c r="B14" s="9" t="s">
        <v>75</v>
      </c>
      <c r="C14" s="11"/>
      <c r="D14" s="12"/>
      <c r="E14" s="11"/>
      <c r="F14" s="12"/>
      <c r="G14" s="12"/>
      <c r="H14" s="205">
        <v>277</v>
      </c>
      <c r="I14" s="12"/>
      <c r="J14" s="12"/>
      <c r="K14" s="12"/>
      <c r="L14" s="12"/>
      <c r="M14" s="12"/>
      <c r="N14" s="12"/>
      <c r="O14" s="13"/>
      <c r="P14" s="62">
        <f>SUM(Tuvalu[[#This Row],[ADRA]:[WORLD VISION]])</f>
        <v>277</v>
      </c>
    </row>
    <row r="15" spans="1:28" ht="22" customHeight="1" thickBot="1">
      <c r="A15" s="19" t="s">
        <v>27</v>
      </c>
      <c r="B15" s="123" t="s">
        <v>300</v>
      </c>
      <c r="C15" s="124"/>
      <c r="D15" s="120"/>
      <c r="E15" s="124"/>
      <c r="F15" s="120"/>
      <c r="G15" s="120"/>
      <c r="H15" s="205"/>
      <c r="I15" s="120"/>
      <c r="J15" s="120"/>
      <c r="K15" s="120"/>
      <c r="L15" s="120"/>
      <c r="M15" s="120"/>
      <c r="N15" s="120"/>
      <c r="O15" s="125"/>
      <c r="P15" s="62">
        <f>SUM(Tuvalu[[#This Row],[ADRA]:[WORLD VISION]])</f>
        <v>0</v>
      </c>
    </row>
    <row r="16" spans="1:28" ht="22" customHeight="1" thickBot="1">
      <c r="A16" s="19" t="s">
        <v>27</v>
      </c>
      <c r="B16" s="5" t="s">
        <v>38</v>
      </c>
      <c r="C16" s="6"/>
      <c r="D16" s="7"/>
      <c r="E16" s="6"/>
      <c r="F16" s="7"/>
      <c r="G16" s="7"/>
      <c r="H16" s="204">
        <v>313</v>
      </c>
      <c r="I16" s="7"/>
      <c r="J16" s="7"/>
      <c r="K16" s="7"/>
      <c r="L16" s="7"/>
      <c r="M16" s="7"/>
      <c r="N16" s="7"/>
      <c r="O16" s="8"/>
      <c r="P16" s="57">
        <f>SUM(Tuvalu[[#This Row],[ADRA]:[WORLD VISION]])</f>
        <v>313</v>
      </c>
    </row>
    <row r="17" spans="1:16" s="14" customFormat="1" ht="22" customHeight="1" thickBot="1">
      <c r="A17" s="19" t="s">
        <v>27</v>
      </c>
      <c r="B17" s="9" t="s">
        <v>39</v>
      </c>
      <c r="C17" s="11"/>
      <c r="D17" s="12"/>
      <c r="E17" s="11"/>
      <c r="F17" s="12"/>
      <c r="G17" s="12"/>
      <c r="H17" s="205"/>
      <c r="I17" s="12"/>
      <c r="J17" s="12"/>
      <c r="K17" s="12"/>
      <c r="L17" s="12"/>
      <c r="M17" s="12"/>
      <c r="N17" s="12"/>
      <c r="O17" s="13"/>
      <c r="P17" s="56">
        <f>SUM(Tuvalu[[#This Row],[ADRA]:[WORLD VISION]])</f>
        <v>0</v>
      </c>
    </row>
    <row r="18" spans="1:16" ht="21.75" thickBot="1">
      <c r="A18" s="19" t="s">
        <v>27</v>
      </c>
      <c r="B18" s="5" t="s">
        <v>46</v>
      </c>
      <c r="C18" s="6"/>
      <c r="D18" s="7"/>
      <c r="E18" s="6"/>
      <c r="F18" s="7"/>
      <c r="G18" s="7"/>
      <c r="H18" s="204"/>
      <c r="I18" s="7"/>
      <c r="J18" s="7"/>
      <c r="K18" s="7"/>
      <c r="L18" s="7"/>
      <c r="M18" s="7"/>
      <c r="N18" s="7"/>
      <c r="O18" s="8"/>
      <c r="P18" s="57">
        <f>SUM(Tuvalu[[#This Row],[ADRA]:[WORLD VISION]])</f>
        <v>0</v>
      </c>
    </row>
    <row r="19" spans="1:16" s="14" customFormat="1" ht="21.75" thickBot="1">
      <c r="A19" s="19" t="s">
        <v>27</v>
      </c>
      <c r="B19" s="10" t="s">
        <v>40</v>
      </c>
      <c r="C19" s="15"/>
      <c r="D19" s="16"/>
      <c r="E19" s="15"/>
      <c r="F19" s="16"/>
      <c r="G19" s="16"/>
      <c r="H19" s="206"/>
      <c r="I19" s="16"/>
      <c r="J19" s="16"/>
      <c r="K19" s="16"/>
      <c r="L19" s="16"/>
      <c r="M19" s="16"/>
      <c r="N19" s="12"/>
      <c r="O19" s="13"/>
      <c r="P19" s="56">
        <f>SUM(Tuvalu[[#This Row],[ADRA]:[WORLD VISION]])</f>
        <v>0</v>
      </c>
    </row>
    <row r="20" spans="1:16" s="14" customFormat="1" ht="21.75" thickBot="1">
      <c r="A20" s="19" t="s">
        <v>27</v>
      </c>
      <c r="B20" s="77" t="s">
        <v>147</v>
      </c>
      <c r="C20" s="78"/>
      <c r="D20" s="79"/>
      <c r="E20" s="78"/>
      <c r="F20" s="79"/>
      <c r="G20" s="79"/>
      <c r="H20" s="205"/>
      <c r="I20" s="79"/>
      <c r="J20" s="79"/>
      <c r="K20" s="79"/>
      <c r="L20" s="79"/>
      <c r="M20" s="79"/>
      <c r="N20" s="79"/>
      <c r="O20" s="80"/>
      <c r="P20" s="56">
        <f>SUM(Tuvalu[[#This Row],[ADRA]:[WORLD VISION]])</f>
        <v>0</v>
      </c>
    </row>
    <row r="21" spans="1:16" ht="21.75" thickBot="1">
      <c r="A21" s="19" t="s">
        <v>27</v>
      </c>
      <c r="B21" s="38" t="s">
        <v>31</v>
      </c>
      <c r="C21" s="39"/>
      <c r="D21" s="40"/>
      <c r="E21" s="39"/>
      <c r="F21" s="40"/>
      <c r="G21" s="40"/>
      <c r="H21" s="223"/>
      <c r="I21" s="40"/>
      <c r="J21" s="40"/>
      <c r="K21" s="40"/>
      <c r="L21" s="40"/>
      <c r="M21" s="40"/>
      <c r="N21" s="40"/>
      <c r="O21" s="41"/>
      <c r="P21" s="58">
        <f>SUM(Tuvalu[[#This Row],[ADRA]:[WORLD VISION]])</f>
        <v>0</v>
      </c>
    </row>
    <row r="22" spans="1:16" ht="22" customHeight="1" thickBot="1">
      <c r="A22" s="61" t="s">
        <v>71</v>
      </c>
      <c r="B22" s="42" t="s">
        <v>41</v>
      </c>
      <c r="C22" s="43"/>
      <c r="D22" s="44"/>
      <c r="E22" s="43"/>
      <c r="F22" s="44"/>
      <c r="G22" s="44"/>
      <c r="H22" s="208"/>
      <c r="I22" s="44"/>
      <c r="J22" s="44"/>
      <c r="K22" s="44"/>
      <c r="L22" s="44"/>
      <c r="M22" s="44"/>
      <c r="N22" s="44"/>
      <c r="O22" s="45"/>
      <c r="P22" s="59">
        <f>SUM(Tuvalu[[#This Row],[ADRA]:[WORLD VISION]])</f>
        <v>0</v>
      </c>
    </row>
    <row r="23" spans="1:16" ht="22" customHeight="1" thickBot="1">
      <c r="A23" s="61" t="s">
        <v>71</v>
      </c>
      <c r="B23" s="9" t="s">
        <v>42</v>
      </c>
      <c r="C23" s="11"/>
      <c r="D23" s="12"/>
      <c r="E23" s="11"/>
      <c r="F23" s="12"/>
      <c r="G23" s="12"/>
      <c r="H23" s="205"/>
      <c r="I23" s="12"/>
      <c r="J23" s="12"/>
      <c r="K23" s="12"/>
      <c r="L23" s="12"/>
      <c r="M23" s="12"/>
      <c r="N23" s="12"/>
      <c r="O23" s="13"/>
      <c r="P23" s="56">
        <f>SUM(Tuvalu[[#This Row],[ADRA]:[WORLD VISION]])</f>
        <v>0</v>
      </c>
    </row>
    <row r="24" spans="1:16" ht="22" customHeight="1" thickBot="1">
      <c r="A24" s="61" t="s">
        <v>71</v>
      </c>
      <c r="B24" s="9" t="s">
        <v>11</v>
      </c>
      <c r="C24" s="11"/>
      <c r="D24" s="12"/>
      <c r="E24" s="11"/>
      <c r="F24" s="12"/>
      <c r="G24" s="12"/>
      <c r="H24" s="205"/>
      <c r="I24" s="12"/>
      <c r="J24" s="12"/>
      <c r="K24" s="12"/>
      <c r="L24" s="12"/>
      <c r="M24" s="12"/>
      <c r="N24" s="12"/>
      <c r="O24" s="13"/>
      <c r="P24" s="56">
        <f>SUM(Tuvalu[[#This Row],[ADRA]:[WORLD VISION]])</f>
        <v>0</v>
      </c>
    </row>
    <row r="25" spans="1:16" ht="22" customHeight="1" thickBot="1">
      <c r="A25" s="61" t="s">
        <v>71</v>
      </c>
      <c r="B25" s="9" t="s">
        <v>298</v>
      </c>
      <c r="C25" s="11"/>
      <c r="D25" s="12"/>
      <c r="E25" s="11"/>
      <c r="F25" s="12"/>
      <c r="G25" s="12"/>
      <c r="H25" s="205"/>
      <c r="I25" s="12"/>
      <c r="J25" s="12"/>
      <c r="K25" s="12"/>
      <c r="L25" s="12"/>
      <c r="M25" s="12"/>
      <c r="N25" s="12"/>
      <c r="O25" s="13"/>
      <c r="P25" s="56">
        <f>SUM(Tuvalu[[#This Row],[ADRA]:[WORLD VISION]])</f>
        <v>0</v>
      </c>
    </row>
    <row r="26" spans="1:16" ht="22" customHeight="1" thickBot="1">
      <c r="A26" s="61" t="s">
        <v>71</v>
      </c>
      <c r="B26" s="9" t="s">
        <v>299</v>
      </c>
      <c r="C26" s="11"/>
      <c r="D26" s="117"/>
      <c r="E26" s="11"/>
      <c r="F26" s="117"/>
      <c r="G26" s="117"/>
      <c r="H26" s="205"/>
      <c r="I26" s="117"/>
      <c r="J26" s="117"/>
      <c r="K26" s="117"/>
      <c r="L26" s="117"/>
      <c r="M26" s="117"/>
      <c r="N26" s="117"/>
      <c r="O26" s="13"/>
      <c r="P26" s="56">
        <f>SUM(Tuvalu[[#This Row],[ADRA]:[WORLD VISION]])</f>
        <v>0</v>
      </c>
    </row>
    <row r="27" spans="1:16" ht="22" customHeight="1" thickBot="1">
      <c r="A27" s="61" t="s">
        <v>71</v>
      </c>
      <c r="B27" s="5" t="s">
        <v>7</v>
      </c>
      <c r="C27" s="6"/>
      <c r="D27" s="7"/>
      <c r="E27" s="6"/>
      <c r="F27" s="7"/>
      <c r="G27" s="7"/>
      <c r="H27" s="204"/>
      <c r="I27" s="7"/>
      <c r="J27" s="7"/>
      <c r="K27" s="7"/>
      <c r="L27" s="7"/>
      <c r="M27" s="7"/>
      <c r="N27" s="7"/>
      <c r="O27" s="8"/>
      <c r="P27" s="57">
        <f>SUM(Tuvalu[[#This Row],[ADRA]:[WORLD VISION]])</f>
        <v>0</v>
      </c>
    </row>
    <row r="28" spans="1:16" ht="22" customHeight="1" thickBot="1">
      <c r="A28" s="61" t="s">
        <v>71</v>
      </c>
      <c r="B28" s="9" t="s">
        <v>43</v>
      </c>
      <c r="C28" s="11"/>
      <c r="D28" s="12"/>
      <c r="E28" s="11"/>
      <c r="F28" s="12"/>
      <c r="G28" s="12"/>
      <c r="H28" s="205">
        <v>1185</v>
      </c>
      <c r="I28" s="12"/>
      <c r="J28" s="12"/>
      <c r="K28" s="12"/>
      <c r="L28" s="12"/>
      <c r="M28" s="12"/>
      <c r="N28" s="12"/>
      <c r="O28" s="13"/>
      <c r="P28" s="56">
        <f>SUM(Tuvalu[[#This Row],[ADRA]:[WORLD VISION]])</f>
        <v>1185</v>
      </c>
    </row>
    <row r="29" spans="1:16" ht="22" customHeight="1" thickBot="1">
      <c r="A29" s="61" t="s">
        <v>71</v>
      </c>
      <c r="B29" s="5" t="s">
        <v>44</v>
      </c>
      <c r="C29" s="6"/>
      <c r="D29" s="7"/>
      <c r="E29" s="6"/>
      <c r="F29" s="7"/>
      <c r="G29" s="7"/>
      <c r="H29" s="204">
        <v>322</v>
      </c>
      <c r="I29" s="7"/>
      <c r="J29" s="7"/>
      <c r="K29" s="7"/>
      <c r="L29" s="7"/>
      <c r="M29" s="7"/>
      <c r="N29" s="7"/>
      <c r="O29" s="8"/>
      <c r="P29" s="57">
        <f>SUM(Tuvalu[[#This Row],[ADRA]:[WORLD VISION]])</f>
        <v>322</v>
      </c>
    </row>
    <row r="30" spans="1:16" ht="23" customHeight="1" thickBot="1">
      <c r="A30" s="61" t="s">
        <v>71</v>
      </c>
      <c r="B30" s="9" t="s">
        <v>45</v>
      </c>
      <c r="C30" s="11"/>
      <c r="D30" s="12"/>
      <c r="E30" s="11"/>
      <c r="F30" s="12"/>
      <c r="G30" s="12"/>
      <c r="H30" s="205"/>
      <c r="I30" s="12"/>
      <c r="J30" s="12"/>
      <c r="K30" s="12"/>
      <c r="L30" s="12"/>
      <c r="M30" s="12"/>
      <c r="N30" s="12"/>
      <c r="O30" s="13"/>
      <c r="P30" s="56">
        <f>SUM(Tuvalu[[#This Row],[ADRA]:[WORLD VISION]])</f>
        <v>0</v>
      </c>
    </row>
    <row r="31" spans="1:16" ht="23" customHeight="1" thickBot="1">
      <c r="A31" s="61" t="s">
        <v>71</v>
      </c>
      <c r="B31" s="5" t="s">
        <v>76</v>
      </c>
      <c r="C31" s="6"/>
      <c r="D31" s="7"/>
      <c r="E31" s="6"/>
      <c r="F31" s="7"/>
      <c r="G31" s="7"/>
      <c r="H31" s="204">
        <v>375</v>
      </c>
      <c r="I31" s="7"/>
      <c r="J31" s="7"/>
      <c r="K31" s="7"/>
      <c r="L31" s="7"/>
      <c r="M31" s="7"/>
      <c r="N31" s="7"/>
      <c r="O31" s="8"/>
      <c r="P31" s="57">
        <f>SUM(Tuvalu[[#This Row],[ADRA]:[WORLD VISION]])</f>
        <v>375</v>
      </c>
    </row>
    <row r="32" spans="1:16" ht="23" customHeight="1" thickBot="1">
      <c r="A32" s="61" t="s">
        <v>71</v>
      </c>
      <c r="B32" s="9" t="s">
        <v>77</v>
      </c>
      <c r="C32" s="11"/>
      <c r="D32" s="12"/>
      <c r="E32" s="11"/>
      <c r="F32" s="12"/>
      <c r="G32" s="12"/>
      <c r="H32" s="205"/>
      <c r="I32" s="12"/>
      <c r="J32" s="12"/>
      <c r="K32" s="12"/>
      <c r="L32" s="12"/>
      <c r="M32" s="12"/>
      <c r="N32" s="12"/>
      <c r="O32" s="13"/>
      <c r="P32" s="62">
        <f>SUM(Tuvalu[[#This Row],[ADRA]:[WORLD VISION]])</f>
        <v>0</v>
      </c>
    </row>
    <row r="33" spans="1:16" ht="23" customHeight="1" thickBot="1">
      <c r="A33" s="61" t="s">
        <v>71</v>
      </c>
      <c r="B33" s="9" t="s">
        <v>25</v>
      </c>
      <c r="C33" s="11"/>
      <c r="D33" s="12"/>
      <c r="E33" s="11"/>
      <c r="F33" s="12"/>
      <c r="G33" s="12"/>
      <c r="H33" s="205"/>
      <c r="I33" s="12"/>
      <c r="J33" s="12"/>
      <c r="K33" s="12"/>
      <c r="L33" s="12"/>
      <c r="M33" s="12"/>
      <c r="N33" s="12"/>
      <c r="O33" s="13"/>
      <c r="P33" s="56">
        <f>SUM(Tuvalu[[#This Row],[ADRA]:[WORLD VISION]])</f>
        <v>0</v>
      </c>
    </row>
    <row r="34" spans="1:16" ht="23" customHeight="1" thickBot="1">
      <c r="A34" s="61" t="s">
        <v>71</v>
      </c>
      <c r="B34" s="9" t="s">
        <v>20</v>
      </c>
      <c r="C34" s="11"/>
      <c r="D34" s="12"/>
      <c r="E34" s="11"/>
      <c r="F34" s="12"/>
      <c r="G34" s="12"/>
      <c r="H34" s="205"/>
      <c r="I34" s="12"/>
      <c r="J34" s="12"/>
      <c r="K34" s="12"/>
      <c r="L34" s="12"/>
      <c r="M34" s="12"/>
      <c r="N34" s="12"/>
      <c r="O34" s="13"/>
      <c r="P34" s="56">
        <f>SUM(Tuvalu[[#This Row],[ADRA]:[WORLD VISION]])</f>
        <v>0</v>
      </c>
    </row>
    <row r="35" spans="1:16" ht="22" customHeight="1" thickBot="1">
      <c r="A35" s="61" t="s">
        <v>71</v>
      </c>
      <c r="B35" s="38" t="s">
        <v>22</v>
      </c>
      <c r="C35" s="39"/>
      <c r="D35" s="40"/>
      <c r="E35" s="39"/>
      <c r="F35" s="40"/>
      <c r="G35" s="40"/>
      <c r="H35" s="207"/>
      <c r="I35" s="40"/>
      <c r="J35" s="40"/>
      <c r="K35" s="40"/>
      <c r="L35" s="40"/>
      <c r="M35" s="40"/>
      <c r="N35" s="40"/>
      <c r="O35" s="41"/>
      <c r="P35" s="58">
        <f>SUM(Tuvalu[[#This Row],[ADRA]:[WORLD VISION]])</f>
        <v>0</v>
      </c>
    </row>
    <row r="36" spans="1:16" ht="22" customHeight="1" thickBot="1">
      <c r="A36" s="20" t="s">
        <v>29</v>
      </c>
      <c r="B36" s="42" t="s">
        <v>26</v>
      </c>
      <c r="C36" s="43"/>
      <c r="D36" s="44"/>
      <c r="E36" s="43"/>
      <c r="F36" s="44"/>
      <c r="G36" s="44"/>
      <c r="H36" s="208"/>
      <c r="I36" s="44"/>
      <c r="J36" s="44"/>
      <c r="K36" s="44"/>
      <c r="L36" s="44"/>
      <c r="M36" s="44"/>
      <c r="N36" s="44"/>
      <c r="O36" s="45"/>
      <c r="P36" s="59">
        <f>SUM(Tuvalu[[#This Row],[ADRA]:[WORLD VISION]])</f>
        <v>0</v>
      </c>
    </row>
    <row r="37" spans="1:16" ht="22" customHeight="1" thickBot="1">
      <c r="A37" s="20" t="s">
        <v>29</v>
      </c>
      <c r="B37" s="9" t="s">
        <v>23</v>
      </c>
      <c r="C37" s="11"/>
      <c r="D37" s="12"/>
      <c r="E37" s="11"/>
      <c r="F37" s="12"/>
      <c r="G37" s="12"/>
      <c r="H37" s="205"/>
      <c r="I37" s="12"/>
      <c r="J37" s="12"/>
      <c r="K37" s="12"/>
      <c r="L37" s="12"/>
      <c r="M37" s="12"/>
      <c r="N37" s="12"/>
      <c r="O37" s="13"/>
      <c r="P37" s="56">
        <f>SUM(Tuvalu[[#This Row],[ADRA]:[WORLD VISION]])</f>
        <v>0</v>
      </c>
    </row>
    <row r="38" spans="1:16" ht="22" customHeight="1" thickBot="1">
      <c r="A38" s="20" t="s">
        <v>29</v>
      </c>
      <c r="B38" s="38" t="s">
        <v>24</v>
      </c>
      <c r="C38" s="39"/>
      <c r="D38" s="40"/>
      <c r="E38" s="39"/>
      <c r="F38" s="40"/>
      <c r="G38" s="40"/>
      <c r="H38" s="207"/>
      <c r="I38" s="40"/>
      <c r="J38" s="40"/>
      <c r="K38" s="40"/>
      <c r="L38" s="40"/>
      <c r="M38" s="40"/>
      <c r="N38" s="40"/>
      <c r="O38" s="41"/>
      <c r="P38" s="58">
        <f>SUM(Tuvalu[[#This Row],[ADRA]:[WORLD VISION]])</f>
        <v>0</v>
      </c>
    </row>
    <row r="39" spans="1:16" ht="22" customHeight="1" thickBot="1">
      <c r="A39" s="19" t="s">
        <v>30</v>
      </c>
      <c r="B39" s="1" t="s">
        <v>50</v>
      </c>
      <c r="C39" s="2"/>
      <c r="D39" s="3"/>
      <c r="E39" s="2"/>
      <c r="F39" s="3"/>
      <c r="G39" s="3"/>
      <c r="H39" s="203"/>
      <c r="I39" s="3"/>
      <c r="J39" s="3"/>
      <c r="K39" s="3"/>
      <c r="L39" s="3"/>
      <c r="M39" s="3"/>
      <c r="N39" s="3"/>
      <c r="O39" s="4"/>
      <c r="P39" s="55">
        <f>SUM(Tuvalu[[#This Row],[ADRA]:[WORLD VISION]])</f>
        <v>0</v>
      </c>
    </row>
    <row r="40" spans="1:16" ht="22" customHeight="1" thickBot="1">
      <c r="A40" s="19" t="s">
        <v>30</v>
      </c>
      <c r="B40" s="9" t="s">
        <v>9</v>
      </c>
      <c r="C40" s="11"/>
      <c r="D40" s="12"/>
      <c r="E40" s="11"/>
      <c r="F40" s="12"/>
      <c r="G40" s="12"/>
      <c r="H40" s="205"/>
      <c r="I40" s="12"/>
      <c r="J40" s="12"/>
      <c r="K40" s="12"/>
      <c r="L40" s="12"/>
      <c r="M40" s="12"/>
      <c r="N40" s="12"/>
      <c r="O40" s="13"/>
      <c r="P40" s="56">
        <f>SUM(Tuvalu[[#This Row],[ADRA]:[WORLD VISION]])</f>
        <v>0</v>
      </c>
    </row>
    <row r="41" spans="1:16" ht="22" customHeight="1" thickBot="1">
      <c r="A41" s="19" t="s">
        <v>30</v>
      </c>
      <c r="B41" s="9" t="s">
        <v>10</v>
      </c>
      <c r="C41" s="11"/>
      <c r="D41" s="12"/>
      <c r="E41" s="11"/>
      <c r="F41" s="12"/>
      <c r="G41" s="12"/>
      <c r="H41" s="205"/>
      <c r="I41" s="12"/>
      <c r="J41" s="12"/>
      <c r="K41" s="12"/>
      <c r="L41" s="12"/>
      <c r="M41" s="12"/>
      <c r="N41" s="12"/>
      <c r="O41" s="13"/>
      <c r="P41" s="56">
        <f>SUM(Tuvalu[[#This Row],[ADRA]:[WORLD VISION]])</f>
        <v>0</v>
      </c>
    </row>
    <row r="42" spans="1:16" ht="22" customHeight="1">
      <c r="A42" s="19" t="s">
        <v>30</v>
      </c>
      <c r="B42" s="21" t="s">
        <v>21</v>
      </c>
      <c r="C42" s="22"/>
      <c r="D42" s="23"/>
      <c r="E42" s="22"/>
      <c r="F42" s="23"/>
      <c r="G42" s="23"/>
      <c r="H42" s="23"/>
      <c r="I42" s="23"/>
      <c r="J42" s="23"/>
      <c r="K42" s="23"/>
      <c r="L42" s="23"/>
      <c r="M42" s="23"/>
      <c r="N42" s="23"/>
      <c r="O42" s="24"/>
      <c r="P42" s="60">
        <f>SUM(Tuvalu[[#This Row],[ADRA]:[WORLD VISION]])</f>
        <v>0</v>
      </c>
    </row>
  </sheetData>
  <mergeCells count="1">
    <mergeCell ref="A1:P1"/>
  </mergeCells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AC42"/>
  <sheetViews>
    <sheetView zoomScale="50" zoomScaleNormal="50" zoomScalePageLayoutView="50" workbookViewId="0">
      <selection activeCell="H3" sqref="H3:H38"/>
    </sheetView>
  </sheetViews>
  <sheetFormatPr baseColWidth="10" defaultColWidth="11" defaultRowHeight="15" x14ac:dyDescent="0"/>
  <cols>
    <col min="1" max="1" width="15" customWidth="1"/>
    <col min="2" max="2" width="47.6640625" customWidth="1"/>
    <col min="3" max="3" width="17.6640625" customWidth="1"/>
    <col min="4" max="4" width="15.1640625" customWidth="1"/>
    <col min="5" max="8" width="17.6640625" customWidth="1"/>
    <col min="9" max="10" width="18.6640625" customWidth="1"/>
    <col min="11" max="16" width="17.6640625" customWidth="1"/>
    <col min="17" max="17" width="17.6640625" style="30" customWidth="1"/>
  </cols>
  <sheetData>
    <row r="1" spans="1:29" ht="85.5" customHeight="1" thickBot="1">
      <c r="A1" s="365" t="s">
        <v>309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</row>
    <row r="2" spans="1:29" s="29" customFormat="1" ht="42.75" thickBot="1">
      <c r="A2" s="53" t="s">
        <v>54</v>
      </c>
      <c r="B2" s="25" t="s">
        <v>52</v>
      </c>
      <c r="C2" s="26" t="s">
        <v>1</v>
      </c>
      <c r="D2" s="27" t="s">
        <v>14</v>
      </c>
      <c r="E2" s="26" t="s">
        <v>70</v>
      </c>
      <c r="F2" s="27" t="s">
        <v>4</v>
      </c>
      <c r="G2" s="27" t="s">
        <v>2</v>
      </c>
      <c r="H2" s="28" t="s">
        <v>85</v>
      </c>
      <c r="I2" s="27" t="s">
        <v>3</v>
      </c>
      <c r="J2" s="27" t="s">
        <v>72</v>
      </c>
      <c r="K2" s="27" t="s">
        <v>15</v>
      </c>
      <c r="L2" s="27" t="s">
        <v>170</v>
      </c>
      <c r="M2" s="222" t="s">
        <v>311</v>
      </c>
      <c r="N2" s="28" t="s">
        <v>18</v>
      </c>
      <c r="O2" s="27" t="s">
        <v>5</v>
      </c>
      <c r="P2" s="28" t="s">
        <v>49</v>
      </c>
      <c r="Q2" s="54" t="s">
        <v>19</v>
      </c>
    </row>
    <row r="3" spans="1:29" ht="22" customHeight="1" thickBot="1">
      <c r="A3" s="19" t="s">
        <v>27</v>
      </c>
      <c r="B3" s="1" t="s">
        <v>34</v>
      </c>
      <c r="C3" s="2"/>
      <c r="D3" s="3"/>
      <c r="E3" s="2"/>
      <c r="F3" s="3"/>
      <c r="G3" s="3"/>
      <c r="H3" s="203">
        <v>1777</v>
      </c>
      <c r="I3" s="3"/>
      <c r="J3" s="3"/>
      <c r="K3" s="3"/>
      <c r="L3" s="3"/>
      <c r="M3" s="203"/>
      <c r="N3" s="3"/>
      <c r="O3" s="3"/>
      <c r="P3" s="4"/>
      <c r="Q3" s="55">
        <f>SUM(CookIslands[[#This Row],[ADRA]:[WORLD VISION]])</f>
        <v>1777</v>
      </c>
    </row>
    <row r="4" spans="1:29" ht="22" customHeight="1" thickBot="1">
      <c r="A4" s="19" t="s">
        <v>27</v>
      </c>
      <c r="B4" s="9" t="s">
        <v>35</v>
      </c>
      <c r="C4" s="11"/>
      <c r="D4" s="12"/>
      <c r="E4" s="11"/>
      <c r="F4" s="12"/>
      <c r="G4" s="12"/>
      <c r="H4" s="205"/>
      <c r="I4" s="12"/>
      <c r="J4" s="12"/>
      <c r="K4" s="12"/>
      <c r="L4" s="12"/>
      <c r="M4" s="205"/>
      <c r="N4" s="12"/>
      <c r="O4" s="12"/>
      <c r="P4" s="13"/>
      <c r="Q4" s="56">
        <f>SUM(CookIslands[[#This Row],[ADRA]:[WORLD VISION]])</f>
        <v>0</v>
      </c>
    </row>
    <row r="5" spans="1:29" ht="22" customHeight="1" thickBot="1">
      <c r="A5" s="19" t="s">
        <v>27</v>
      </c>
      <c r="B5" s="9" t="s">
        <v>6</v>
      </c>
      <c r="C5" s="11"/>
      <c r="D5" s="12"/>
      <c r="E5" s="11"/>
      <c r="F5" s="12"/>
      <c r="G5" s="12"/>
      <c r="H5" s="205"/>
      <c r="I5" s="12"/>
      <c r="J5" s="12"/>
      <c r="K5" s="12"/>
      <c r="L5" s="12"/>
      <c r="M5" s="205"/>
      <c r="N5" s="12"/>
      <c r="O5" s="12"/>
      <c r="P5" s="13"/>
      <c r="Q5" s="56">
        <f>SUM(CookIslands[[#This Row],[ADRA]:[WORLD VISION]])</f>
        <v>0</v>
      </c>
    </row>
    <row r="6" spans="1:29" ht="22" customHeight="1" thickBot="1">
      <c r="A6" s="19" t="s">
        <v>27</v>
      </c>
      <c r="B6" s="5" t="s">
        <v>47</v>
      </c>
      <c r="C6" s="6"/>
      <c r="D6" s="7"/>
      <c r="E6" s="6"/>
      <c r="F6" s="7"/>
      <c r="G6" s="7"/>
      <c r="H6" s="204">
        <v>80</v>
      </c>
      <c r="I6" s="7"/>
      <c r="J6" s="7"/>
      <c r="K6" s="7"/>
      <c r="L6" s="7"/>
      <c r="M6" s="204"/>
      <c r="N6" s="7"/>
      <c r="O6" s="7"/>
      <c r="P6" s="8"/>
      <c r="Q6" s="57">
        <f>SUM(CookIslands[[#This Row],[ADRA]:[WORLD VISION]])</f>
        <v>80</v>
      </c>
    </row>
    <row r="7" spans="1:29" ht="22" customHeight="1" thickBot="1">
      <c r="A7" s="19" t="s">
        <v>27</v>
      </c>
      <c r="B7" s="9" t="s">
        <v>48</v>
      </c>
      <c r="C7" s="11"/>
      <c r="D7" s="12"/>
      <c r="E7" s="11"/>
      <c r="F7" s="12"/>
      <c r="G7" s="12"/>
      <c r="H7" s="205"/>
      <c r="I7" s="12"/>
      <c r="J7" s="12"/>
      <c r="K7" s="12"/>
      <c r="L7" s="12"/>
      <c r="M7" s="205"/>
      <c r="N7" s="12"/>
      <c r="O7" s="12"/>
      <c r="P7" s="13"/>
      <c r="Q7" s="56">
        <f>SUM(CookIslands[[#This Row],[ADRA]:[WORLD VISION]])</f>
        <v>0</v>
      </c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 ht="22" customHeight="1" thickBot="1">
      <c r="A8" s="19" t="s">
        <v>27</v>
      </c>
      <c r="B8" s="5" t="s">
        <v>33</v>
      </c>
      <c r="C8" s="6"/>
      <c r="D8" s="7"/>
      <c r="E8" s="6"/>
      <c r="F8" s="7"/>
      <c r="G8" s="7"/>
      <c r="H8" s="204">
        <v>679</v>
      </c>
      <c r="I8" s="7"/>
      <c r="J8" s="7"/>
      <c r="K8" s="7"/>
      <c r="L8" s="7"/>
      <c r="M8" s="204"/>
      <c r="N8" s="7"/>
      <c r="O8" s="7"/>
      <c r="P8" s="8"/>
      <c r="Q8" s="57">
        <f>SUM(CookIslands[[#This Row],[ADRA]:[WORLD VISION]])</f>
        <v>679</v>
      </c>
    </row>
    <row r="9" spans="1:29" ht="22" customHeight="1" thickBot="1">
      <c r="A9" s="19" t="s">
        <v>27</v>
      </c>
      <c r="B9" s="9" t="s">
        <v>36</v>
      </c>
      <c r="C9" s="11"/>
      <c r="D9" s="12"/>
      <c r="E9" s="11"/>
      <c r="F9" s="12"/>
      <c r="G9" s="12"/>
      <c r="H9" s="205"/>
      <c r="I9" s="12"/>
      <c r="J9" s="12"/>
      <c r="K9" s="12"/>
      <c r="L9" s="12"/>
      <c r="M9" s="205"/>
      <c r="N9" s="12"/>
      <c r="O9" s="12"/>
      <c r="P9" s="13"/>
      <c r="Q9" s="56">
        <f>SUM(CookIslands[[#This Row],[ADRA]:[WORLD VISION]])</f>
        <v>0</v>
      </c>
    </row>
    <row r="10" spans="1:29" ht="22" customHeight="1" thickBot="1">
      <c r="A10" s="19" t="s">
        <v>27</v>
      </c>
      <c r="B10" s="9" t="s">
        <v>12</v>
      </c>
      <c r="C10" s="11"/>
      <c r="D10" s="12"/>
      <c r="E10" s="11"/>
      <c r="F10" s="12"/>
      <c r="G10" s="12"/>
      <c r="H10" s="205"/>
      <c r="I10" s="12"/>
      <c r="J10" s="12"/>
      <c r="K10" s="12"/>
      <c r="L10" s="12"/>
      <c r="M10" s="205"/>
      <c r="N10" s="12"/>
      <c r="O10" s="12"/>
      <c r="P10" s="13"/>
      <c r="Q10" s="56">
        <f>SUM(CookIslands[[#This Row],[ADRA]:[WORLD VISION]])</f>
        <v>0</v>
      </c>
    </row>
    <row r="11" spans="1:29" ht="22" customHeight="1" thickBot="1">
      <c r="A11" s="19" t="s">
        <v>27</v>
      </c>
      <c r="B11" s="5" t="s">
        <v>32</v>
      </c>
      <c r="C11" s="6"/>
      <c r="D11" s="7"/>
      <c r="E11" s="6"/>
      <c r="F11" s="7"/>
      <c r="G11" s="7"/>
      <c r="H11" s="204">
        <v>326</v>
      </c>
      <c r="I11" s="7"/>
      <c r="J11" s="7"/>
      <c r="K11" s="7"/>
      <c r="L11" s="7"/>
      <c r="M11" s="204"/>
      <c r="N11" s="7"/>
      <c r="O11" s="7"/>
      <c r="P11" s="8"/>
      <c r="Q11" s="57">
        <f>SUM(CookIslands[[#This Row],[ADRA]:[WORLD VISION]])</f>
        <v>326</v>
      </c>
    </row>
    <row r="12" spans="1:29" ht="22" customHeight="1" thickBot="1">
      <c r="A12" s="19" t="s">
        <v>27</v>
      </c>
      <c r="B12" s="9" t="s">
        <v>37</v>
      </c>
      <c r="C12" s="11"/>
      <c r="D12" s="12"/>
      <c r="E12" s="11"/>
      <c r="F12" s="12"/>
      <c r="G12" s="12"/>
      <c r="H12" s="205"/>
      <c r="I12" s="12"/>
      <c r="J12" s="12"/>
      <c r="K12" s="12"/>
      <c r="L12" s="12"/>
      <c r="M12" s="205">
        <v>556</v>
      </c>
      <c r="N12" s="12"/>
      <c r="O12" s="12"/>
      <c r="P12" s="13"/>
      <c r="Q12" s="56">
        <f>SUM(CookIslands[[#This Row],[ADRA]:[WORLD VISION]])</f>
        <v>556</v>
      </c>
    </row>
    <row r="13" spans="1:29" ht="22" customHeight="1" thickBot="1">
      <c r="A13" s="19" t="s">
        <v>27</v>
      </c>
      <c r="B13" s="9" t="s">
        <v>74</v>
      </c>
      <c r="C13" s="11"/>
      <c r="D13" s="12"/>
      <c r="E13" s="11"/>
      <c r="F13" s="12"/>
      <c r="G13" s="12"/>
      <c r="H13" s="205"/>
      <c r="I13" s="12"/>
      <c r="J13" s="12"/>
      <c r="K13" s="12"/>
      <c r="L13" s="12"/>
      <c r="M13" s="205"/>
      <c r="N13" s="12"/>
      <c r="O13" s="12"/>
      <c r="P13" s="13"/>
      <c r="Q13" s="56">
        <f>SUM(CookIslands[[#This Row],[ADRA]:[WORLD VISION]])</f>
        <v>0</v>
      </c>
    </row>
    <row r="14" spans="1:29" ht="22" customHeight="1" thickBot="1">
      <c r="A14" s="19" t="s">
        <v>27</v>
      </c>
      <c r="B14" s="9" t="s">
        <v>75</v>
      </c>
      <c r="C14" s="11"/>
      <c r="D14" s="12"/>
      <c r="E14" s="11"/>
      <c r="F14" s="12"/>
      <c r="G14" s="12"/>
      <c r="H14" s="205">
        <v>119</v>
      </c>
      <c r="I14" s="12"/>
      <c r="J14" s="12"/>
      <c r="K14" s="12"/>
      <c r="L14" s="12"/>
      <c r="M14" s="205"/>
      <c r="N14" s="12"/>
      <c r="O14" s="12"/>
      <c r="P14" s="13"/>
      <c r="Q14" s="67">
        <f>SUM(CookIslands[[#This Row],[ADRA]:[WORLD VISION]])</f>
        <v>119</v>
      </c>
    </row>
    <row r="15" spans="1:29" ht="22" customHeight="1" thickBot="1">
      <c r="A15" s="19" t="s">
        <v>27</v>
      </c>
      <c r="B15" s="123" t="s">
        <v>300</v>
      </c>
      <c r="C15" s="124"/>
      <c r="D15" s="120"/>
      <c r="E15" s="124"/>
      <c r="F15" s="120"/>
      <c r="G15" s="120"/>
      <c r="H15" s="205"/>
      <c r="I15" s="120"/>
      <c r="J15" s="120"/>
      <c r="K15" s="120"/>
      <c r="L15" s="120"/>
      <c r="M15" s="120"/>
      <c r="N15" s="120"/>
      <c r="O15" s="120"/>
      <c r="P15" s="125"/>
      <c r="Q15" s="67">
        <f>SUM(CookIslands[[#This Row],[ADRA]:[WORLD VISION]])</f>
        <v>0</v>
      </c>
    </row>
    <row r="16" spans="1:29" ht="22" customHeight="1" thickBot="1">
      <c r="A16" s="19" t="s">
        <v>27</v>
      </c>
      <c r="B16" s="5" t="s">
        <v>38</v>
      </c>
      <c r="C16" s="6"/>
      <c r="D16" s="7"/>
      <c r="E16" s="6"/>
      <c r="F16" s="7"/>
      <c r="G16" s="7"/>
      <c r="H16" s="204">
        <v>269</v>
      </c>
      <c r="I16" s="7"/>
      <c r="J16" s="7"/>
      <c r="K16" s="7"/>
      <c r="L16" s="7"/>
      <c r="M16" s="204"/>
      <c r="N16" s="7"/>
      <c r="O16" s="7"/>
      <c r="P16" s="8"/>
      <c r="Q16" s="57">
        <f>SUM(CookIslands[[#This Row],[ADRA]:[WORLD VISION]])</f>
        <v>269</v>
      </c>
    </row>
    <row r="17" spans="1:17" s="14" customFormat="1" ht="22" customHeight="1" thickBot="1">
      <c r="A17" s="19" t="s">
        <v>27</v>
      </c>
      <c r="B17" s="9" t="s">
        <v>39</v>
      </c>
      <c r="C17" s="11"/>
      <c r="D17" s="12"/>
      <c r="E17" s="11"/>
      <c r="F17" s="12"/>
      <c r="G17" s="12"/>
      <c r="H17" s="205"/>
      <c r="I17" s="12"/>
      <c r="J17" s="12"/>
      <c r="K17" s="12"/>
      <c r="L17" s="12"/>
      <c r="M17" s="205"/>
      <c r="N17" s="12"/>
      <c r="O17" s="12"/>
      <c r="P17" s="13"/>
      <c r="Q17" s="56">
        <f>SUM(CookIslands[[#This Row],[ADRA]:[WORLD VISION]])</f>
        <v>0</v>
      </c>
    </row>
    <row r="18" spans="1:17" ht="21.75" thickBot="1">
      <c r="A18" s="19" t="s">
        <v>27</v>
      </c>
      <c r="B18" s="5" t="s">
        <v>46</v>
      </c>
      <c r="C18" s="6"/>
      <c r="D18" s="7"/>
      <c r="E18" s="6"/>
      <c r="F18" s="7"/>
      <c r="G18" s="7"/>
      <c r="H18" s="204"/>
      <c r="I18" s="7"/>
      <c r="J18" s="7"/>
      <c r="K18" s="7"/>
      <c r="L18" s="7"/>
      <c r="M18" s="204"/>
      <c r="N18" s="7"/>
      <c r="O18" s="7"/>
      <c r="P18" s="8"/>
      <c r="Q18" s="57">
        <f>SUM(CookIslands[[#This Row],[ADRA]:[WORLD VISION]])</f>
        <v>0</v>
      </c>
    </row>
    <row r="19" spans="1:17" s="14" customFormat="1" ht="21.75" thickBot="1">
      <c r="A19" s="19" t="s">
        <v>27</v>
      </c>
      <c r="B19" s="10" t="s">
        <v>40</v>
      </c>
      <c r="C19" s="15"/>
      <c r="D19" s="16"/>
      <c r="E19" s="15"/>
      <c r="F19" s="16"/>
      <c r="G19" s="16"/>
      <c r="H19" s="206"/>
      <c r="I19" s="16"/>
      <c r="J19" s="16"/>
      <c r="K19" s="16"/>
      <c r="L19" s="16"/>
      <c r="M19" s="206"/>
      <c r="N19" s="16"/>
      <c r="O19" s="12"/>
      <c r="P19" s="13"/>
      <c r="Q19" s="56">
        <f>SUM(CookIslands[[#This Row],[ADRA]:[WORLD VISION]])</f>
        <v>0</v>
      </c>
    </row>
    <row r="20" spans="1:17" s="14" customFormat="1" ht="21.75" thickBot="1">
      <c r="A20" s="19" t="s">
        <v>27</v>
      </c>
      <c r="B20" s="77" t="s">
        <v>147</v>
      </c>
      <c r="C20" s="78"/>
      <c r="D20" s="79"/>
      <c r="E20" s="78"/>
      <c r="F20" s="79"/>
      <c r="G20" s="79"/>
      <c r="H20" s="205"/>
      <c r="I20" s="79"/>
      <c r="J20" s="79"/>
      <c r="K20" s="79"/>
      <c r="L20" s="12"/>
      <c r="M20" s="205"/>
      <c r="N20" s="79"/>
      <c r="O20" s="79"/>
      <c r="P20" s="80"/>
      <c r="Q20" s="56">
        <f>SUM(CookIslands[[#This Row],[ADRA]:[WORLD VISION]])</f>
        <v>0</v>
      </c>
    </row>
    <row r="21" spans="1:17" ht="21.75" thickBot="1">
      <c r="A21" s="19" t="s">
        <v>27</v>
      </c>
      <c r="B21" s="38" t="s">
        <v>31</v>
      </c>
      <c r="C21" s="39"/>
      <c r="D21" s="40"/>
      <c r="E21" s="39"/>
      <c r="F21" s="40"/>
      <c r="G21" s="40"/>
      <c r="H21" s="223"/>
      <c r="I21" s="40"/>
      <c r="J21" s="40"/>
      <c r="K21" s="40"/>
      <c r="L21" s="40"/>
      <c r="M21" s="223"/>
      <c r="N21" s="40"/>
      <c r="O21" s="40"/>
      <c r="P21" s="41"/>
      <c r="Q21" s="58">
        <f>SUM(CookIslands[[#This Row],[ADRA]:[WORLD VISION]])</f>
        <v>0</v>
      </c>
    </row>
    <row r="22" spans="1:17" ht="22" customHeight="1" thickBot="1">
      <c r="A22" s="61" t="s">
        <v>71</v>
      </c>
      <c r="B22" s="42" t="s">
        <v>41</v>
      </c>
      <c r="C22" s="43"/>
      <c r="D22" s="44"/>
      <c r="E22" s="43"/>
      <c r="F22" s="44"/>
      <c r="G22" s="44"/>
      <c r="H22" s="208"/>
      <c r="I22" s="44"/>
      <c r="J22" s="44"/>
      <c r="K22" s="44"/>
      <c r="L22" s="44"/>
      <c r="M22" s="208"/>
      <c r="N22" s="44"/>
      <c r="O22" s="44"/>
      <c r="P22" s="45"/>
      <c r="Q22" s="59">
        <f>SUM(CookIslands[[#This Row],[ADRA]:[WORLD VISION]])</f>
        <v>0</v>
      </c>
    </row>
    <row r="23" spans="1:17" ht="22" customHeight="1" thickBot="1">
      <c r="A23" s="61" t="s">
        <v>71</v>
      </c>
      <c r="B23" s="9" t="s">
        <v>42</v>
      </c>
      <c r="C23" s="11"/>
      <c r="D23" s="12"/>
      <c r="E23" s="11"/>
      <c r="F23" s="12"/>
      <c r="G23" s="12"/>
      <c r="H23" s="205"/>
      <c r="I23" s="12"/>
      <c r="J23" s="12"/>
      <c r="K23" s="12"/>
      <c r="L23" s="12"/>
      <c r="M23" s="205"/>
      <c r="N23" s="12"/>
      <c r="O23" s="12"/>
      <c r="P23" s="13"/>
      <c r="Q23" s="56">
        <f>SUM(CookIslands[[#This Row],[ADRA]:[WORLD VISION]])</f>
        <v>0</v>
      </c>
    </row>
    <row r="24" spans="1:17" ht="22" customHeight="1" thickBot="1">
      <c r="A24" s="61" t="s">
        <v>71</v>
      </c>
      <c r="B24" s="9" t="s">
        <v>11</v>
      </c>
      <c r="C24" s="11"/>
      <c r="D24" s="12"/>
      <c r="E24" s="11"/>
      <c r="F24" s="12"/>
      <c r="G24" s="12"/>
      <c r="H24" s="205"/>
      <c r="I24" s="12"/>
      <c r="J24" s="12"/>
      <c r="K24" s="12"/>
      <c r="L24" s="12"/>
      <c r="M24" s="205"/>
      <c r="N24" s="12"/>
      <c r="O24" s="12"/>
      <c r="P24" s="13"/>
      <c r="Q24" s="56">
        <f>SUM(CookIslands[[#This Row],[ADRA]:[WORLD VISION]])</f>
        <v>0</v>
      </c>
    </row>
    <row r="25" spans="1:17" ht="22" customHeight="1" thickBot="1">
      <c r="A25" s="61" t="s">
        <v>71</v>
      </c>
      <c r="B25" s="9" t="s">
        <v>298</v>
      </c>
      <c r="C25" s="11"/>
      <c r="D25" s="12"/>
      <c r="E25" s="11"/>
      <c r="F25" s="12"/>
      <c r="G25" s="12"/>
      <c r="H25" s="205"/>
      <c r="I25" s="12"/>
      <c r="J25" s="12"/>
      <c r="K25" s="12"/>
      <c r="L25" s="12"/>
      <c r="M25" s="205"/>
      <c r="N25" s="12"/>
      <c r="O25" s="12"/>
      <c r="P25" s="13"/>
      <c r="Q25" s="56">
        <f>SUM(CookIslands[[#This Row],[ADRA]:[WORLD VISION]])</f>
        <v>0</v>
      </c>
    </row>
    <row r="26" spans="1:17" ht="22" customHeight="1" thickBot="1">
      <c r="A26" s="61" t="s">
        <v>71</v>
      </c>
      <c r="B26" s="9" t="s">
        <v>299</v>
      </c>
      <c r="C26" s="11"/>
      <c r="D26" s="117"/>
      <c r="E26" s="11"/>
      <c r="F26" s="117"/>
      <c r="G26" s="117"/>
      <c r="H26" s="205"/>
      <c r="I26" s="117"/>
      <c r="J26" s="117"/>
      <c r="K26" s="117"/>
      <c r="L26" s="117"/>
      <c r="M26" s="205"/>
      <c r="N26" s="117"/>
      <c r="O26" s="117"/>
      <c r="P26" s="13"/>
      <c r="Q26" s="56">
        <f>SUM(CookIslands[[#This Row],[ADRA]:[WORLD VISION]])</f>
        <v>0</v>
      </c>
    </row>
    <row r="27" spans="1:17" ht="22" customHeight="1" thickBot="1">
      <c r="A27" s="61" t="s">
        <v>71</v>
      </c>
      <c r="B27" s="5" t="s">
        <v>7</v>
      </c>
      <c r="C27" s="6"/>
      <c r="D27" s="7"/>
      <c r="E27" s="6"/>
      <c r="F27" s="7"/>
      <c r="G27" s="7"/>
      <c r="H27" s="204">
        <v>900</v>
      </c>
      <c r="I27" s="7"/>
      <c r="J27" s="7"/>
      <c r="K27" s="7"/>
      <c r="L27" s="7"/>
      <c r="M27" s="204"/>
      <c r="N27" s="7"/>
      <c r="O27" s="7"/>
      <c r="P27" s="8"/>
      <c r="Q27" s="57">
        <f>SUM(CookIslands[[#This Row],[ADRA]:[WORLD VISION]])</f>
        <v>900</v>
      </c>
    </row>
    <row r="28" spans="1:17" ht="22" customHeight="1" thickBot="1">
      <c r="A28" s="61" t="s">
        <v>71</v>
      </c>
      <c r="B28" s="9" t="s">
        <v>43</v>
      </c>
      <c r="C28" s="11"/>
      <c r="D28" s="12"/>
      <c r="E28" s="11"/>
      <c r="F28" s="12"/>
      <c r="G28" s="12"/>
      <c r="H28" s="205">
        <v>1397</v>
      </c>
      <c r="I28" s="12"/>
      <c r="J28" s="12"/>
      <c r="K28" s="12"/>
      <c r="L28" s="12"/>
      <c r="M28" s="205"/>
      <c r="N28" s="12"/>
      <c r="O28" s="12"/>
      <c r="P28" s="13"/>
      <c r="Q28" s="56">
        <f>SUM(CookIslands[[#This Row],[ADRA]:[WORLD VISION]])</f>
        <v>1397</v>
      </c>
    </row>
    <row r="29" spans="1:17" ht="22" customHeight="1" thickBot="1">
      <c r="A29" s="61" t="s">
        <v>71</v>
      </c>
      <c r="B29" s="5" t="s">
        <v>44</v>
      </c>
      <c r="C29" s="6"/>
      <c r="D29" s="7"/>
      <c r="E29" s="6"/>
      <c r="F29" s="7"/>
      <c r="G29" s="7"/>
      <c r="H29" s="204">
        <v>330</v>
      </c>
      <c r="I29" s="7"/>
      <c r="J29" s="7"/>
      <c r="K29" s="7"/>
      <c r="L29" s="7"/>
      <c r="M29" s="204"/>
      <c r="N29" s="7"/>
      <c r="O29" s="7"/>
      <c r="P29" s="8"/>
      <c r="Q29" s="57">
        <f>SUM(CookIslands[[#This Row],[ADRA]:[WORLD VISION]])</f>
        <v>330</v>
      </c>
    </row>
    <row r="30" spans="1:17" ht="23" customHeight="1" thickBot="1">
      <c r="A30" s="61" t="s">
        <v>71</v>
      </c>
      <c r="B30" s="9" t="s">
        <v>45</v>
      </c>
      <c r="C30" s="11"/>
      <c r="D30" s="12"/>
      <c r="E30" s="11"/>
      <c r="F30" s="12"/>
      <c r="G30" s="12"/>
      <c r="H30" s="205"/>
      <c r="I30" s="12"/>
      <c r="J30" s="12"/>
      <c r="K30" s="12"/>
      <c r="L30" s="12"/>
      <c r="M30" s="205"/>
      <c r="N30" s="12"/>
      <c r="O30" s="12"/>
      <c r="P30" s="13"/>
      <c r="Q30" s="56">
        <f>SUM(CookIslands[[#This Row],[ADRA]:[WORLD VISION]])</f>
        <v>0</v>
      </c>
    </row>
    <row r="31" spans="1:17" ht="23" customHeight="1" thickBot="1">
      <c r="A31" s="61" t="s">
        <v>71</v>
      </c>
      <c r="B31" s="5" t="s">
        <v>8</v>
      </c>
      <c r="C31" s="6"/>
      <c r="D31" s="7"/>
      <c r="E31" s="6"/>
      <c r="F31" s="7"/>
      <c r="G31" s="7"/>
      <c r="H31" s="204">
        <v>16</v>
      </c>
      <c r="I31" s="7"/>
      <c r="J31" s="7"/>
      <c r="K31" s="7"/>
      <c r="L31" s="7"/>
      <c r="M31" s="204"/>
      <c r="N31" s="7"/>
      <c r="O31" s="7"/>
      <c r="P31" s="8"/>
      <c r="Q31" s="57">
        <f>SUM(CookIslands[[#This Row],[ADRA]:[WORLD VISION]])</f>
        <v>16</v>
      </c>
    </row>
    <row r="32" spans="1:17" ht="23" customHeight="1" thickBot="1">
      <c r="A32" s="61" t="s">
        <v>71</v>
      </c>
      <c r="B32" s="9" t="s">
        <v>77</v>
      </c>
      <c r="C32" s="11"/>
      <c r="D32" s="12"/>
      <c r="E32" s="11"/>
      <c r="F32" s="12"/>
      <c r="G32" s="12"/>
      <c r="H32" s="205"/>
      <c r="I32" s="12"/>
      <c r="J32" s="12"/>
      <c r="K32" s="12"/>
      <c r="L32" s="12"/>
      <c r="M32" s="205"/>
      <c r="N32" s="12"/>
      <c r="O32" s="12"/>
      <c r="P32" s="13"/>
      <c r="Q32" s="62">
        <f>SUM(CookIslands[[#This Row],[ADRA]:[WORLD VISION]])</f>
        <v>0</v>
      </c>
    </row>
    <row r="33" spans="1:17" ht="23" customHeight="1" thickBot="1">
      <c r="A33" s="61" t="s">
        <v>71</v>
      </c>
      <c r="B33" s="9" t="s">
        <v>25</v>
      </c>
      <c r="C33" s="11"/>
      <c r="D33" s="12"/>
      <c r="E33" s="11"/>
      <c r="F33" s="12"/>
      <c r="G33" s="12"/>
      <c r="H33" s="205"/>
      <c r="I33" s="12"/>
      <c r="J33" s="12"/>
      <c r="K33" s="12"/>
      <c r="L33" s="12"/>
      <c r="M33" s="205"/>
      <c r="N33" s="12"/>
      <c r="O33" s="12"/>
      <c r="P33" s="13"/>
      <c r="Q33" s="56">
        <f>SUM(CookIslands[[#This Row],[ADRA]:[WORLD VISION]])</f>
        <v>0</v>
      </c>
    </row>
    <row r="34" spans="1:17" ht="23" customHeight="1" thickBot="1">
      <c r="A34" s="61" t="s">
        <v>71</v>
      </c>
      <c r="B34" s="9" t="s">
        <v>20</v>
      </c>
      <c r="C34" s="11"/>
      <c r="D34" s="12"/>
      <c r="E34" s="11"/>
      <c r="F34" s="12"/>
      <c r="G34" s="12"/>
      <c r="H34" s="205">
        <v>1</v>
      </c>
      <c r="I34" s="12"/>
      <c r="J34" s="12"/>
      <c r="K34" s="12"/>
      <c r="L34" s="12"/>
      <c r="M34" s="205"/>
      <c r="N34" s="12"/>
      <c r="O34" s="12"/>
      <c r="P34" s="13"/>
      <c r="Q34" s="56">
        <f>SUM(CookIslands[[#This Row],[ADRA]:[WORLD VISION]])</f>
        <v>1</v>
      </c>
    </row>
    <row r="35" spans="1:17" ht="22" customHeight="1" thickBot="1">
      <c r="A35" s="61" t="s">
        <v>71</v>
      </c>
      <c r="B35" s="38" t="s">
        <v>22</v>
      </c>
      <c r="C35" s="39"/>
      <c r="D35" s="40"/>
      <c r="E35" s="39"/>
      <c r="F35" s="40"/>
      <c r="G35" s="40"/>
      <c r="H35" s="223">
        <v>2</v>
      </c>
      <c r="I35" s="40"/>
      <c r="J35" s="40"/>
      <c r="K35" s="40"/>
      <c r="L35" s="40"/>
      <c r="M35" s="223"/>
      <c r="N35" s="40"/>
      <c r="O35" s="40"/>
      <c r="P35" s="41"/>
      <c r="Q35" s="58">
        <f>SUM(CookIslands[[#This Row],[ADRA]:[WORLD VISION]])</f>
        <v>2</v>
      </c>
    </row>
    <row r="36" spans="1:17" ht="22" customHeight="1" thickBot="1">
      <c r="A36" s="20" t="s">
        <v>29</v>
      </c>
      <c r="B36" s="42" t="s">
        <v>26</v>
      </c>
      <c r="C36" s="43"/>
      <c r="D36" s="44"/>
      <c r="E36" s="43"/>
      <c r="F36" s="44"/>
      <c r="G36" s="44"/>
      <c r="H36" s="208"/>
      <c r="I36" s="44"/>
      <c r="J36" s="44"/>
      <c r="K36" s="44"/>
      <c r="L36" s="44"/>
      <c r="M36" s="208"/>
      <c r="N36" s="44"/>
      <c r="O36" s="44"/>
      <c r="P36" s="45"/>
      <c r="Q36" s="59">
        <f>SUM(CookIslands[[#This Row],[ADRA]:[WORLD VISION]])</f>
        <v>0</v>
      </c>
    </row>
    <row r="37" spans="1:17" ht="22" customHeight="1" thickBot="1">
      <c r="A37" s="20" t="s">
        <v>29</v>
      </c>
      <c r="B37" s="9" t="s">
        <v>23</v>
      </c>
      <c r="C37" s="11"/>
      <c r="D37" s="12"/>
      <c r="E37" s="11"/>
      <c r="F37" s="12"/>
      <c r="G37" s="12"/>
      <c r="H37" s="205">
        <v>1</v>
      </c>
      <c r="I37" s="12"/>
      <c r="J37" s="12"/>
      <c r="K37" s="12"/>
      <c r="L37" s="12"/>
      <c r="M37" s="205"/>
      <c r="N37" s="12"/>
      <c r="O37" s="12"/>
      <c r="P37" s="13"/>
      <c r="Q37" s="56">
        <f>SUM(CookIslands[[#This Row],[ADRA]:[WORLD VISION]])</f>
        <v>1</v>
      </c>
    </row>
    <row r="38" spans="1:17" ht="22" customHeight="1" thickBot="1">
      <c r="A38" s="20" t="s">
        <v>29</v>
      </c>
      <c r="B38" s="38" t="s">
        <v>24</v>
      </c>
      <c r="C38" s="39"/>
      <c r="D38" s="40"/>
      <c r="E38" s="39"/>
      <c r="F38" s="40"/>
      <c r="G38" s="40"/>
      <c r="H38" s="223">
        <v>5</v>
      </c>
      <c r="I38" s="40"/>
      <c r="J38" s="40"/>
      <c r="K38" s="40"/>
      <c r="L38" s="40"/>
      <c r="M38" s="223"/>
      <c r="N38" s="40"/>
      <c r="O38" s="40"/>
      <c r="P38" s="41"/>
      <c r="Q38" s="58">
        <f>SUM(CookIslands[[#This Row],[ADRA]:[WORLD VISION]])</f>
        <v>5</v>
      </c>
    </row>
    <row r="39" spans="1:17" ht="22" customHeight="1" thickBot="1">
      <c r="A39" s="19" t="s">
        <v>30</v>
      </c>
      <c r="B39" s="1" t="s">
        <v>50</v>
      </c>
      <c r="C39" s="2"/>
      <c r="D39" s="3"/>
      <c r="E39" s="2"/>
      <c r="F39" s="3"/>
      <c r="G39" s="3"/>
      <c r="H39" s="203"/>
      <c r="I39" s="3"/>
      <c r="J39" s="3"/>
      <c r="K39" s="3"/>
      <c r="L39" s="3"/>
      <c r="M39" s="203"/>
      <c r="N39" s="3"/>
      <c r="O39" s="3"/>
      <c r="P39" s="4"/>
      <c r="Q39" s="55">
        <f>SUM(CookIslands[[#This Row],[ADRA]:[WORLD VISION]])</f>
        <v>0</v>
      </c>
    </row>
    <row r="40" spans="1:17" ht="22" customHeight="1" thickBot="1">
      <c r="A40" s="19" t="s">
        <v>30</v>
      </c>
      <c r="B40" s="9" t="s">
        <v>9</v>
      </c>
      <c r="C40" s="11"/>
      <c r="D40" s="12"/>
      <c r="E40" s="11"/>
      <c r="F40" s="12"/>
      <c r="G40" s="12"/>
      <c r="H40" s="205"/>
      <c r="I40" s="12"/>
      <c r="J40" s="12"/>
      <c r="K40" s="12"/>
      <c r="L40" s="12"/>
      <c r="M40" s="205"/>
      <c r="N40" s="12"/>
      <c r="O40" s="12"/>
      <c r="P40" s="13"/>
      <c r="Q40" s="56">
        <f>SUM(CookIslands[[#This Row],[ADRA]:[WORLD VISION]])</f>
        <v>0</v>
      </c>
    </row>
    <row r="41" spans="1:17" ht="22" customHeight="1" thickBot="1">
      <c r="A41" s="19" t="s">
        <v>30</v>
      </c>
      <c r="B41" s="9" t="s">
        <v>10</v>
      </c>
      <c r="C41" s="11"/>
      <c r="D41" s="12"/>
      <c r="E41" s="11"/>
      <c r="F41" s="12"/>
      <c r="G41" s="12"/>
      <c r="H41" s="205"/>
      <c r="I41" s="12"/>
      <c r="J41" s="12"/>
      <c r="K41" s="12"/>
      <c r="L41" s="12"/>
      <c r="M41" s="205"/>
      <c r="N41" s="12"/>
      <c r="O41" s="12"/>
      <c r="P41" s="13"/>
      <c r="Q41" s="56">
        <f>SUM(CookIslands[[#This Row],[ADRA]:[WORLD VISION]])</f>
        <v>0</v>
      </c>
    </row>
    <row r="42" spans="1:17" ht="22" customHeight="1">
      <c r="A42" s="19" t="s">
        <v>30</v>
      </c>
      <c r="B42" s="21" t="s">
        <v>21</v>
      </c>
      <c r="C42" s="22"/>
      <c r="D42" s="23"/>
      <c r="E42" s="22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  <c r="Q42" s="60">
        <f>SUM(CookIslands[[#This Row],[ADRA]:[WORLD VISION]])</f>
        <v>0</v>
      </c>
    </row>
  </sheetData>
  <mergeCells count="1">
    <mergeCell ref="A1:Q1"/>
  </mergeCells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AC44"/>
  <sheetViews>
    <sheetView zoomScale="50" zoomScaleNormal="50" zoomScalePageLayoutView="50" workbookViewId="0">
      <pane xSplit="2" ySplit="2" topLeftCell="C3" activePane="bottomRight" state="frozen"/>
      <selection sqref="A1:XFD1"/>
      <selection pane="topRight" sqref="A1:XFD1"/>
      <selection pane="bottomLeft" sqref="A1:XFD1"/>
      <selection pane="bottomRight" activeCell="H3" sqref="H3:H41"/>
    </sheetView>
  </sheetViews>
  <sheetFormatPr baseColWidth="10" defaultColWidth="11" defaultRowHeight="15" x14ac:dyDescent="0"/>
  <cols>
    <col min="1" max="1" width="15" customWidth="1"/>
    <col min="2" max="2" width="47.6640625" customWidth="1"/>
    <col min="3" max="3" width="17.6640625" customWidth="1"/>
    <col min="4" max="4" width="15.1640625" customWidth="1"/>
    <col min="5" max="9" width="17.6640625" customWidth="1"/>
    <col min="10" max="11" width="18.6640625" customWidth="1"/>
    <col min="12" max="16" width="17.6640625" customWidth="1"/>
    <col min="17" max="17" width="17.6640625" style="30" customWidth="1"/>
  </cols>
  <sheetData>
    <row r="1" spans="1:29" ht="85.5" customHeight="1" thickBot="1">
      <c r="A1" s="365" t="s">
        <v>309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/>
    </row>
    <row r="2" spans="1:29" s="29" customFormat="1" ht="42.75" thickBot="1">
      <c r="A2" s="53" t="s">
        <v>54</v>
      </c>
      <c r="B2" s="25" t="s">
        <v>0</v>
      </c>
      <c r="C2" s="26" t="s">
        <v>1</v>
      </c>
      <c r="D2" s="27" t="s">
        <v>14</v>
      </c>
      <c r="E2" s="26" t="s">
        <v>70</v>
      </c>
      <c r="F2" s="27" t="s">
        <v>4</v>
      </c>
      <c r="G2" s="27" t="s">
        <v>2</v>
      </c>
      <c r="H2" s="28" t="s">
        <v>78</v>
      </c>
      <c r="I2" s="116" t="s">
        <v>285</v>
      </c>
      <c r="J2" s="27" t="s">
        <v>3</v>
      </c>
      <c r="K2" s="27" t="s">
        <v>72</v>
      </c>
      <c r="L2" s="27" t="s">
        <v>15</v>
      </c>
      <c r="M2" s="27" t="s">
        <v>16</v>
      </c>
      <c r="N2" s="28" t="s">
        <v>18</v>
      </c>
      <c r="O2" s="27" t="s">
        <v>5</v>
      </c>
      <c r="P2" s="28" t="s">
        <v>49</v>
      </c>
      <c r="Q2" s="54" t="s">
        <v>19</v>
      </c>
    </row>
    <row r="3" spans="1:29" ht="22" customHeight="1" thickBot="1">
      <c r="A3" s="19" t="s">
        <v>27</v>
      </c>
      <c r="B3" s="1" t="s">
        <v>34</v>
      </c>
      <c r="C3" s="2"/>
      <c r="D3" s="203"/>
      <c r="E3" s="2"/>
      <c r="F3" s="203">
        <v>624</v>
      </c>
      <c r="G3" s="3"/>
      <c r="H3" s="203">
        <v>1889</v>
      </c>
      <c r="I3" s="3"/>
      <c r="J3" s="3"/>
      <c r="K3" s="3"/>
      <c r="L3" s="3"/>
      <c r="M3" s="203">
        <v>40</v>
      </c>
      <c r="N3" s="3"/>
      <c r="O3" s="3"/>
      <c r="P3" s="4"/>
      <c r="Q3" s="55">
        <f>SUM(PNG[[#This Row],[ADRA]:[WORLD VISION]])</f>
        <v>2553</v>
      </c>
    </row>
    <row r="4" spans="1:29" ht="22" customHeight="1" thickBot="1">
      <c r="A4" s="19" t="s">
        <v>27</v>
      </c>
      <c r="B4" s="9" t="s">
        <v>35</v>
      </c>
      <c r="C4" s="11"/>
      <c r="D4" s="205">
        <v>92</v>
      </c>
      <c r="E4" s="11"/>
      <c r="F4" s="205">
        <v>1566</v>
      </c>
      <c r="G4" s="12"/>
      <c r="H4" s="205">
        <v>14</v>
      </c>
      <c r="I4" s="117"/>
      <c r="J4" s="12"/>
      <c r="K4" s="12"/>
      <c r="L4" s="12"/>
      <c r="M4" s="205">
        <v>1081</v>
      </c>
      <c r="N4" s="12"/>
      <c r="O4" s="12"/>
      <c r="P4" s="13">
        <v>100</v>
      </c>
      <c r="Q4" s="56">
        <f>SUM(PNG[[#This Row],[ADRA]:[WORLD VISION]])</f>
        <v>2853</v>
      </c>
    </row>
    <row r="5" spans="1:29" ht="22" customHeight="1" thickBot="1">
      <c r="A5" s="19" t="s">
        <v>27</v>
      </c>
      <c r="B5" s="9" t="s">
        <v>6</v>
      </c>
      <c r="C5" s="11"/>
      <c r="D5" s="205"/>
      <c r="E5" s="11"/>
      <c r="F5" s="205"/>
      <c r="G5" s="12"/>
      <c r="H5" s="205"/>
      <c r="I5" s="117"/>
      <c r="J5" s="12"/>
      <c r="K5" s="12"/>
      <c r="L5" s="12"/>
      <c r="M5" s="205">
        <v>394</v>
      </c>
      <c r="N5" s="12"/>
      <c r="O5" s="12"/>
      <c r="P5" s="13"/>
      <c r="Q5" s="56">
        <f>SUM(PNG[[#This Row],[ADRA]:[WORLD VISION]])</f>
        <v>394</v>
      </c>
    </row>
    <row r="6" spans="1:29" ht="22" customHeight="1" thickBot="1">
      <c r="A6" s="19" t="s">
        <v>27</v>
      </c>
      <c r="B6" s="5" t="s">
        <v>47</v>
      </c>
      <c r="C6" s="6"/>
      <c r="D6" s="204"/>
      <c r="E6" s="6"/>
      <c r="F6" s="204"/>
      <c r="G6" s="7"/>
      <c r="H6" s="204">
        <v>2320</v>
      </c>
      <c r="I6" s="118"/>
      <c r="J6" s="7"/>
      <c r="K6" s="7"/>
      <c r="L6" s="7"/>
      <c r="M6" s="204"/>
      <c r="N6" s="7"/>
      <c r="O6" s="7"/>
      <c r="P6" s="8">
        <v>50</v>
      </c>
      <c r="Q6" s="57">
        <f>SUM(PNG[[#This Row],[ADRA]:[WORLD VISION]])</f>
        <v>2370</v>
      </c>
    </row>
    <row r="7" spans="1:29" ht="22" customHeight="1" thickBot="1">
      <c r="A7" s="19" t="s">
        <v>27</v>
      </c>
      <c r="B7" s="9" t="s">
        <v>48</v>
      </c>
      <c r="C7" s="11"/>
      <c r="D7" s="205">
        <v>40</v>
      </c>
      <c r="E7" s="11"/>
      <c r="F7" s="205"/>
      <c r="G7" s="12"/>
      <c r="H7" s="205">
        <v>17</v>
      </c>
      <c r="I7" s="117"/>
      <c r="J7" s="12"/>
      <c r="K7" s="12"/>
      <c r="L7" s="12"/>
      <c r="M7" s="205">
        <v>1254</v>
      </c>
      <c r="N7" s="12"/>
      <c r="O7" s="12"/>
      <c r="P7" s="13">
        <v>199</v>
      </c>
      <c r="Q7" s="56">
        <f>SUM(PNG[[#This Row],[ADRA]:[WORLD VISION]])</f>
        <v>1510</v>
      </c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 ht="22" customHeight="1" thickBot="1">
      <c r="A8" s="19" t="s">
        <v>27</v>
      </c>
      <c r="B8" s="5" t="s">
        <v>33</v>
      </c>
      <c r="C8" s="6"/>
      <c r="D8" s="204"/>
      <c r="E8" s="6"/>
      <c r="F8" s="204"/>
      <c r="G8" s="7"/>
      <c r="H8" s="204">
        <v>2009</v>
      </c>
      <c r="I8" s="118"/>
      <c r="J8" s="7"/>
      <c r="K8" s="7"/>
      <c r="L8" s="7"/>
      <c r="M8" s="204"/>
      <c r="N8" s="7"/>
      <c r="O8" s="7"/>
      <c r="P8" s="8">
        <v>75</v>
      </c>
      <c r="Q8" s="57">
        <f>SUM(PNG[[#This Row],[ADRA]:[WORLD VISION]])</f>
        <v>2084</v>
      </c>
    </row>
    <row r="9" spans="1:29" ht="22" customHeight="1" thickBot="1">
      <c r="A9" s="19" t="s">
        <v>27</v>
      </c>
      <c r="B9" s="9" t="s">
        <v>36</v>
      </c>
      <c r="C9" s="11"/>
      <c r="D9" s="205"/>
      <c r="E9" s="11"/>
      <c r="F9" s="205">
        <v>600</v>
      </c>
      <c r="G9" s="12"/>
      <c r="H9" s="205">
        <v>978</v>
      </c>
      <c r="I9" s="117"/>
      <c r="J9" s="12"/>
      <c r="K9" s="12"/>
      <c r="L9" s="12"/>
      <c r="M9" s="205">
        <v>500</v>
      </c>
      <c r="N9" s="12"/>
      <c r="O9" s="12"/>
      <c r="P9" s="13">
        <v>232</v>
      </c>
      <c r="Q9" s="56">
        <f>SUM(PNG[[#This Row],[ADRA]:[WORLD VISION]])</f>
        <v>2310</v>
      </c>
    </row>
    <row r="10" spans="1:29" ht="22" customHeight="1" thickBot="1">
      <c r="A10" s="19" t="s">
        <v>27</v>
      </c>
      <c r="B10" s="9" t="s">
        <v>12</v>
      </c>
      <c r="C10" s="11"/>
      <c r="D10" s="205"/>
      <c r="E10" s="11"/>
      <c r="F10" s="205"/>
      <c r="G10" s="12"/>
      <c r="H10" s="205"/>
      <c r="I10" s="117"/>
      <c r="J10" s="12"/>
      <c r="K10" s="12"/>
      <c r="L10" s="12"/>
      <c r="M10" s="205"/>
      <c r="N10" s="12"/>
      <c r="O10" s="12"/>
      <c r="P10" s="13"/>
      <c r="Q10" s="56">
        <f>SUM(PNG[[#This Row],[ADRA]:[WORLD VISION]])</f>
        <v>0</v>
      </c>
    </row>
    <row r="11" spans="1:29" ht="22" customHeight="1" thickBot="1">
      <c r="A11" s="19" t="s">
        <v>27</v>
      </c>
      <c r="B11" s="5" t="s">
        <v>32</v>
      </c>
      <c r="C11" s="6"/>
      <c r="D11" s="204"/>
      <c r="E11" s="6"/>
      <c r="F11" s="204"/>
      <c r="G11" s="7"/>
      <c r="H11" s="204"/>
      <c r="I11" s="118"/>
      <c r="J11" s="7"/>
      <c r="K11" s="7"/>
      <c r="L11" s="7"/>
      <c r="M11" s="204"/>
      <c r="N11" s="7"/>
      <c r="O11" s="7"/>
      <c r="P11" s="8"/>
      <c r="Q11" s="57">
        <f>SUM(PNG[[#This Row],[ADRA]:[WORLD VISION]])</f>
        <v>0</v>
      </c>
    </row>
    <row r="12" spans="1:29" ht="22" customHeight="1" thickBot="1">
      <c r="A12" s="19" t="s">
        <v>27</v>
      </c>
      <c r="B12" s="9" t="s">
        <v>37</v>
      </c>
      <c r="C12" s="11"/>
      <c r="D12" s="205"/>
      <c r="E12" s="11"/>
      <c r="F12" s="205"/>
      <c r="G12" s="12"/>
      <c r="H12" s="205"/>
      <c r="I12" s="117"/>
      <c r="J12" s="12"/>
      <c r="K12" s="12"/>
      <c r="L12" s="12"/>
      <c r="M12" s="205"/>
      <c r="N12" s="12"/>
      <c r="O12" s="12"/>
      <c r="P12" s="13">
        <v>68</v>
      </c>
      <c r="Q12" s="56">
        <f>SUM(PNG[[#This Row],[ADRA]:[WORLD VISION]])</f>
        <v>68</v>
      </c>
    </row>
    <row r="13" spans="1:29" ht="22" customHeight="1" thickBot="1">
      <c r="A13" s="19" t="s">
        <v>27</v>
      </c>
      <c r="B13" s="9" t="s">
        <v>74</v>
      </c>
      <c r="C13" s="11"/>
      <c r="D13" s="205"/>
      <c r="E13" s="11"/>
      <c r="F13" s="205"/>
      <c r="G13" s="12"/>
      <c r="H13" s="205">
        <v>319</v>
      </c>
      <c r="I13" s="117"/>
      <c r="J13" s="12"/>
      <c r="K13" s="12"/>
      <c r="L13" s="12"/>
      <c r="M13" s="205">
        <v>2</v>
      </c>
      <c r="N13" s="12"/>
      <c r="O13" s="12"/>
      <c r="P13" s="13">
        <v>79</v>
      </c>
      <c r="Q13" s="56">
        <f>SUM(PNG[[#This Row],[ADRA]:[WORLD VISION]])</f>
        <v>400</v>
      </c>
    </row>
    <row r="14" spans="1:29" ht="22" customHeight="1" thickBot="1">
      <c r="A14" s="19" t="s">
        <v>27</v>
      </c>
      <c r="B14" s="9" t="s">
        <v>75</v>
      </c>
      <c r="C14" s="11"/>
      <c r="D14" s="205"/>
      <c r="E14" s="11"/>
      <c r="F14" s="205"/>
      <c r="G14" s="12"/>
      <c r="H14" s="205"/>
      <c r="I14" s="117"/>
      <c r="J14" s="12"/>
      <c r="K14" s="12"/>
      <c r="L14" s="12"/>
      <c r="M14" s="205"/>
      <c r="N14" s="12"/>
      <c r="O14" s="117"/>
      <c r="P14" s="129"/>
      <c r="Q14" s="56">
        <f>SUM(PNG[[#This Row],[ADRA]:[WORLD VISION]])</f>
        <v>0</v>
      </c>
    </row>
    <row r="15" spans="1:29" ht="22" customHeight="1" thickBot="1">
      <c r="A15" s="19" t="s">
        <v>27</v>
      </c>
      <c r="B15" s="123" t="s">
        <v>300</v>
      </c>
      <c r="C15" s="124"/>
      <c r="D15" s="205"/>
      <c r="E15" s="124"/>
      <c r="F15" s="205"/>
      <c r="G15" s="120"/>
      <c r="H15" s="205"/>
      <c r="I15" s="120"/>
      <c r="J15" s="120"/>
      <c r="K15" s="120"/>
      <c r="L15" s="120"/>
      <c r="M15" s="205">
        <v>218</v>
      </c>
      <c r="N15" s="120"/>
      <c r="O15" s="120"/>
      <c r="P15" s="129"/>
      <c r="Q15" s="56">
        <f>SUM(PNG[[#This Row],[ADRA]:[WORLD VISION]])</f>
        <v>218</v>
      </c>
    </row>
    <row r="16" spans="1:29" ht="22" customHeight="1" thickBot="1">
      <c r="A16" s="19" t="s">
        <v>27</v>
      </c>
      <c r="B16" s="5" t="s">
        <v>38</v>
      </c>
      <c r="C16" s="6"/>
      <c r="D16" s="204"/>
      <c r="E16" s="6"/>
      <c r="F16" s="204"/>
      <c r="G16" s="7"/>
      <c r="H16" s="204">
        <v>331</v>
      </c>
      <c r="I16" s="118"/>
      <c r="J16" s="7"/>
      <c r="K16" s="7"/>
      <c r="L16" s="7"/>
      <c r="M16" s="204"/>
      <c r="N16" s="7"/>
      <c r="O16" s="118"/>
      <c r="P16" s="130"/>
      <c r="Q16" s="57">
        <f>SUM(PNG[[#This Row],[ADRA]:[WORLD VISION]])</f>
        <v>331</v>
      </c>
    </row>
    <row r="17" spans="1:17" s="14" customFormat="1" ht="22" customHeight="1" thickBot="1">
      <c r="A17" s="19" t="s">
        <v>27</v>
      </c>
      <c r="B17" s="9" t="s">
        <v>39</v>
      </c>
      <c r="C17" s="11"/>
      <c r="D17" s="205">
        <v>1523</v>
      </c>
      <c r="E17" s="11"/>
      <c r="F17" s="205"/>
      <c r="G17" s="12"/>
      <c r="H17" s="205"/>
      <c r="I17" s="117"/>
      <c r="J17" s="12"/>
      <c r="K17" s="12"/>
      <c r="L17" s="12"/>
      <c r="M17" s="205">
        <v>944</v>
      </c>
      <c r="N17" s="12"/>
      <c r="O17" s="117"/>
      <c r="P17" s="129">
        <v>491</v>
      </c>
      <c r="Q17" s="56">
        <f>SUM(PNG[[#This Row],[ADRA]:[WORLD VISION]])</f>
        <v>2958</v>
      </c>
    </row>
    <row r="18" spans="1:17" ht="21.75" thickBot="1">
      <c r="A18" s="19" t="s">
        <v>27</v>
      </c>
      <c r="B18" s="5" t="s">
        <v>46</v>
      </c>
      <c r="C18" s="6"/>
      <c r="D18" s="204"/>
      <c r="E18" s="6"/>
      <c r="F18" s="204"/>
      <c r="G18" s="7"/>
      <c r="H18" s="204"/>
      <c r="I18" s="118"/>
      <c r="J18" s="7"/>
      <c r="K18" s="7"/>
      <c r="L18" s="7"/>
      <c r="M18" s="204"/>
      <c r="N18" s="7"/>
      <c r="O18" s="118"/>
      <c r="P18" s="130"/>
      <c r="Q18" s="57">
        <f>SUM(PNG[[#This Row],[ADRA]:[WORLD VISION]])</f>
        <v>0</v>
      </c>
    </row>
    <row r="19" spans="1:17" s="14" customFormat="1" ht="21.75" thickBot="1">
      <c r="A19" s="19" t="s">
        <v>27</v>
      </c>
      <c r="B19" s="10" t="s">
        <v>40</v>
      </c>
      <c r="C19" s="15"/>
      <c r="D19" s="206"/>
      <c r="E19" s="15"/>
      <c r="F19" s="206">
        <v>335</v>
      </c>
      <c r="G19" s="16"/>
      <c r="H19" s="206">
        <v>4</v>
      </c>
      <c r="I19" s="16"/>
      <c r="J19" s="16"/>
      <c r="K19" s="16"/>
      <c r="L19" s="16"/>
      <c r="M19" s="206"/>
      <c r="N19" s="16"/>
      <c r="O19" s="117"/>
      <c r="P19" s="129"/>
      <c r="Q19" s="56">
        <f>SUM(PNG[[#This Row],[ADRA]:[WORLD VISION]])</f>
        <v>339</v>
      </c>
    </row>
    <row r="20" spans="1:17" s="14" customFormat="1" ht="21.75" thickBot="1">
      <c r="A20" s="19" t="s">
        <v>27</v>
      </c>
      <c r="B20" s="77" t="s">
        <v>147</v>
      </c>
      <c r="C20" s="78"/>
      <c r="D20" s="205"/>
      <c r="E20" s="78"/>
      <c r="F20" s="205"/>
      <c r="G20" s="79"/>
      <c r="H20" s="205"/>
      <c r="I20" s="119"/>
      <c r="J20" s="79"/>
      <c r="K20" s="79"/>
      <c r="L20" s="79"/>
      <c r="M20" s="205"/>
      <c r="N20" s="79"/>
      <c r="O20" s="79"/>
      <c r="P20" s="13"/>
      <c r="Q20" s="56">
        <f>SUM(PNG[[#This Row],[ADRA]:[WORLD VISION]])</f>
        <v>0</v>
      </c>
    </row>
    <row r="21" spans="1:17" ht="21.75" thickBot="1">
      <c r="A21" s="19" t="s">
        <v>27</v>
      </c>
      <c r="B21" s="38" t="s">
        <v>31</v>
      </c>
      <c r="C21" s="39"/>
      <c r="D21" s="207"/>
      <c r="E21" s="39"/>
      <c r="F21" s="207">
        <v>600</v>
      </c>
      <c r="G21" s="40"/>
      <c r="H21" s="223"/>
      <c r="I21" s="40"/>
      <c r="J21" s="40"/>
      <c r="K21" s="40"/>
      <c r="L21" s="40"/>
      <c r="M21" s="207"/>
      <c r="N21" s="40"/>
      <c r="O21" s="40"/>
      <c r="P21" s="41"/>
      <c r="Q21" s="58">
        <f>SUM(PNG[[#This Row],[ADRA]:[WORLD VISION]])</f>
        <v>600</v>
      </c>
    </row>
    <row r="22" spans="1:17" ht="22" customHeight="1" thickBot="1">
      <c r="A22" s="61" t="s">
        <v>71</v>
      </c>
      <c r="B22" s="42" t="s">
        <v>41</v>
      </c>
      <c r="C22" s="43"/>
      <c r="D22" s="208">
        <v>3</v>
      </c>
      <c r="E22" s="43"/>
      <c r="F22" s="208"/>
      <c r="G22" s="44"/>
      <c r="H22" s="208">
        <v>4</v>
      </c>
      <c r="I22" s="44"/>
      <c r="J22" s="44"/>
      <c r="K22" s="44"/>
      <c r="L22" s="44"/>
      <c r="M22" s="208">
        <v>3</v>
      </c>
      <c r="N22" s="44"/>
      <c r="O22" s="44"/>
      <c r="P22" s="45"/>
      <c r="Q22" s="59">
        <f>SUM(PNG[[#This Row],[ADRA]:[WORLD VISION]])</f>
        <v>10</v>
      </c>
    </row>
    <row r="23" spans="1:17" ht="22" customHeight="1" thickBot="1">
      <c r="A23" s="61" t="s">
        <v>71</v>
      </c>
      <c r="B23" s="9" t="s">
        <v>42</v>
      </c>
      <c r="C23" s="11"/>
      <c r="D23" s="205"/>
      <c r="E23" s="11"/>
      <c r="F23" s="205"/>
      <c r="G23" s="12"/>
      <c r="H23" s="205"/>
      <c r="I23" s="117"/>
      <c r="J23" s="12"/>
      <c r="K23" s="12"/>
      <c r="L23" s="12"/>
      <c r="M23" s="205"/>
      <c r="N23" s="12"/>
      <c r="O23" s="12"/>
      <c r="P23" s="13"/>
      <c r="Q23" s="56">
        <f>SUM(PNG[[#This Row],[ADRA]:[WORLD VISION]])</f>
        <v>0</v>
      </c>
    </row>
    <row r="24" spans="1:17" ht="22" customHeight="1" thickBot="1">
      <c r="A24" s="61" t="s">
        <v>71</v>
      </c>
      <c r="B24" s="9" t="s">
        <v>11</v>
      </c>
      <c r="C24" s="11"/>
      <c r="D24" s="205"/>
      <c r="E24" s="11"/>
      <c r="F24" s="205"/>
      <c r="G24" s="12"/>
      <c r="H24" s="205">
        <v>1</v>
      </c>
      <c r="I24" s="117"/>
      <c r="J24" s="12"/>
      <c r="K24" s="12"/>
      <c r="L24" s="12"/>
      <c r="M24" s="205"/>
      <c r="N24" s="12"/>
      <c r="O24" s="117"/>
      <c r="P24" s="129"/>
      <c r="Q24" s="56">
        <f>SUM(PNG[[#This Row],[ADRA]:[WORLD VISION]])</f>
        <v>1</v>
      </c>
    </row>
    <row r="25" spans="1:17" ht="22" customHeight="1" thickBot="1">
      <c r="A25" s="61" t="s">
        <v>71</v>
      </c>
      <c r="B25" s="9" t="s">
        <v>298</v>
      </c>
      <c r="C25" s="11"/>
      <c r="D25" s="205"/>
      <c r="E25" s="11"/>
      <c r="F25" s="205"/>
      <c r="G25" s="12"/>
      <c r="H25" s="205"/>
      <c r="I25" s="12"/>
      <c r="J25" s="12"/>
      <c r="K25" s="12"/>
      <c r="L25" s="12"/>
      <c r="M25" s="205"/>
      <c r="N25" s="12"/>
      <c r="O25" s="117"/>
      <c r="P25" s="129"/>
      <c r="Q25" s="56">
        <f>SUM(PNG[[#This Row],[ADRA]:[WORLD VISION]])</f>
        <v>0</v>
      </c>
    </row>
    <row r="26" spans="1:17" ht="22" customHeight="1" thickBot="1">
      <c r="A26" s="61" t="s">
        <v>71</v>
      </c>
      <c r="B26" s="9" t="s">
        <v>299</v>
      </c>
      <c r="C26" s="11"/>
      <c r="D26" s="205"/>
      <c r="E26" s="11"/>
      <c r="F26" s="202">
        <v>128000</v>
      </c>
      <c r="G26" s="117"/>
      <c r="H26" s="205"/>
      <c r="I26" s="117"/>
      <c r="J26" s="117"/>
      <c r="K26" s="117"/>
      <c r="L26" s="117"/>
      <c r="M26" s="205"/>
      <c r="N26" s="117"/>
      <c r="O26" s="117"/>
      <c r="P26" s="56"/>
      <c r="Q26" s="56">
        <f>SUM(PNG[[#This Row],[ADRA]:[WORLD VISION]])</f>
        <v>128000</v>
      </c>
    </row>
    <row r="27" spans="1:17" ht="22" customHeight="1" thickBot="1">
      <c r="A27" s="61" t="s">
        <v>71</v>
      </c>
      <c r="B27" s="5" t="s">
        <v>7</v>
      </c>
      <c r="C27" s="6"/>
      <c r="D27" s="204">
        <v>600</v>
      </c>
      <c r="E27" s="6"/>
      <c r="F27" s="204">
        <v>3000</v>
      </c>
      <c r="G27" s="7"/>
      <c r="H27" s="204">
        <v>4200</v>
      </c>
      <c r="I27" s="118"/>
      <c r="J27" s="7"/>
      <c r="K27" s="7"/>
      <c r="L27" s="7"/>
      <c r="M27" s="204"/>
      <c r="N27" s="7"/>
      <c r="O27" s="118"/>
      <c r="P27" s="130">
        <v>14</v>
      </c>
      <c r="Q27" s="57">
        <f>SUM(PNG[[#This Row],[ADRA]:[WORLD VISION]])</f>
        <v>7814</v>
      </c>
    </row>
    <row r="28" spans="1:17" ht="22" customHeight="1" thickBot="1">
      <c r="A28" s="61" t="s">
        <v>71</v>
      </c>
      <c r="B28" s="9" t="s">
        <v>43</v>
      </c>
      <c r="C28" s="11"/>
      <c r="D28" s="205">
        <v>634</v>
      </c>
      <c r="E28" s="11"/>
      <c r="F28" s="205"/>
      <c r="G28" s="12"/>
      <c r="H28" s="205"/>
      <c r="I28" s="117"/>
      <c r="J28" s="12"/>
      <c r="K28" s="12"/>
      <c r="L28" s="12"/>
      <c r="M28" s="205">
        <v>5007</v>
      </c>
      <c r="N28" s="12"/>
      <c r="O28" s="12"/>
      <c r="P28" s="13">
        <v>79</v>
      </c>
      <c r="Q28" s="56">
        <f>SUM(PNG[[#This Row],[ADRA]:[WORLD VISION]])</f>
        <v>5720</v>
      </c>
    </row>
    <row r="29" spans="1:17" ht="22" customHeight="1" thickBot="1">
      <c r="A29" s="61" t="s">
        <v>71</v>
      </c>
      <c r="B29" s="5" t="s">
        <v>44</v>
      </c>
      <c r="C29" s="6"/>
      <c r="D29" s="204"/>
      <c r="E29" s="6"/>
      <c r="F29" s="204"/>
      <c r="G29" s="7"/>
      <c r="H29" s="204"/>
      <c r="I29" s="118"/>
      <c r="J29" s="7"/>
      <c r="K29" s="7"/>
      <c r="L29" s="7"/>
      <c r="M29" s="204"/>
      <c r="N29" s="7"/>
      <c r="O29" s="7"/>
      <c r="P29" s="8"/>
      <c r="Q29" s="57">
        <f>SUM(PNG[[#This Row],[ADRA]:[WORLD VISION]])</f>
        <v>0</v>
      </c>
    </row>
    <row r="30" spans="1:17" ht="23" customHeight="1" thickBot="1">
      <c r="A30" s="61" t="s">
        <v>71</v>
      </c>
      <c r="B30" s="9" t="s">
        <v>45</v>
      </c>
      <c r="C30" s="11"/>
      <c r="D30" s="205">
        <v>400</v>
      </c>
      <c r="E30" s="11"/>
      <c r="F30" s="205"/>
      <c r="G30" s="12"/>
      <c r="H30" s="205"/>
      <c r="I30" s="117"/>
      <c r="J30" s="12"/>
      <c r="K30" s="12"/>
      <c r="L30" s="12"/>
      <c r="M30" s="205">
        <v>50</v>
      </c>
      <c r="N30" s="12"/>
      <c r="O30" s="12"/>
      <c r="P30" s="13">
        <v>51</v>
      </c>
      <c r="Q30" s="56">
        <f>SUM(PNG[[#This Row],[ADRA]:[WORLD VISION]])</f>
        <v>501</v>
      </c>
    </row>
    <row r="31" spans="1:17" ht="23" customHeight="1" thickBot="1">
      <c r="A31" s="61" t="s">
        <v>71</v>
      </c>
      <c r="B31" s="5" t="s">
        <v>76</v>
      </c>
      <c r="C31" s="6"/>
      <c r="D31" s="204"/>
      <c r="E31" s="6"/>
      <c r="F31" s="204"/>
      <c r="G31" s="7"/>
      <c r="H31" s="204"/>
      <c r="I31" s="118"/>
      <c r="J31" s="7"/>
      <c r="K31" s="7"/>
      <c r="L31" s="7"/>
      <c r="M31" s="204">
        <v>1080</v>
      </c>
      <c r="N31" s="7"/>
      <c r="O31" s="7"/>
      <c r="P31" s="8"/>
      <c r="Q31" s="57">
        <f>SUM(PNG[[#This Row],[ADRA]:[WORLD VISION]])</f>
        <v>1080</v>
      </c>
    </row>
    <row r="32" spans="1:17" ht="23" customHeight="1" thickBot="1">
      <c r="A32" s="61" t="s">
        <v>71</v>
      </c>
      <c r="B32" s="9" t="s">
        <v>77</v>
      </c>
      <c r="C32" s="11"/>
      <c r="D32" s="205"/>
      <c r="E32" s="11"/>
      <c r="F32" s="205"/>
      <c r="G32" s="12"/>
      <c r="H32" s="205">
        <v>758</v>
      </c>
      <c r="I32" s="117"/>
      <c r="J32" s="12"/>
      <c r="K32" s="12"/>
      <c r="L32" s="12"/>
      <c r="M32" s="205">
        <v>1700</v>
      </c>
      <c r="N32" s="12"/>
      <c r="O32" s="12"/>
      <c r="P32" s="13">
        <v>158</v>
      </c>
      <c r="Q32" s="62">
        <f>SUM(PNG[[#This Row],[ADRA]:[WORLD VISION]])</f>
        <v>2616</v>
      </c>
    </row>
    <row r="33" spans="1:17" ht="23" customHeight="1" thickBot="1">
      <c r="A33" s="61" t="s">
        <v>71</v>
      </c>
      <c r="B33" s="9" t="s">
        <v>25</v>
      </c>
      <c r="C33" s="11"/>
      <c r="D33" s="205">
        <v>220</v>
      </c>
      <c r="E33" s="11"/>
      <c r="F33" s="205"/>
      <c r="G33" s="12"/>
      <c r="H33" s="205"/>
      <c r="I33" s="117"/>
      <c r="J33" s="12"/>
      <c r="K33" s="12"/>
      <c r="L33" s="12"/>
      <c r="M33" s="205">
        <v>22122</v>
      </c>
      <c r="N33" s="12"/>
      <c r="O33" s="12"/>
      <c r="P33" s="13">
        <v>158</v>
      </c>
      <c r="Q33" s="56">
        <f>SUM(PNG[[#This Row],[ADRA]:[WORLD VISION]])</f>
        <v>22500</v>
      </c>
    </row>
    <row r="34" spans="1:17" ht="23" customHeight="1" thickBot="1">
      <c r="A34" s="61" t="s">
        <v>71</v>
      </c>
      <c r="B34" s="9" t="s">
        <v>20</v>
      </c>
      <c r="C34" s="11"/>
      <c r="D34" s="205"/>
      <c r="E34" s="11"/>
      <c r="F34" s="205"/>
      <c r="G34" s="12"/>
      <c r="H34" s="205">
        <v>2</v>
      </c>
      <c r="I34" s="117"/>
      <c r="J34" s="12"/>
      <c r="K34" s="12"/>
      <c r="L34" s="12"/>
      <c r="M34" s="205"/>
      <c r="N34" s="12"/>
      <c r="O34" s="12"/>
      <c r="P34" s="13"/>
      <c r="Q34" s="56">
        <f>SUM(PNG[[#This Row],[ADRA]:[WORLD VISION]])</f>
        <v>2</v>
      </c>
    </row>
    <row r="35" spans="1:17" ht="22" customHeight="1" thickBot="1">
      <c r="A35" s="61" t="s">
        <v>71</v>
      </c>
      <c r="B35" s="38" t="s">
        <v>22</v>
      </c>
      <c r="C35" s="39"/>
      <c r="D35" s="207"/>
      <c r="E35" s="39"/>
      <c r="F35" s="207"/>
      <c r="G35" s="40"/>
      <c r="H35" s="223"/>
      <c r="I35" s="40"/>
      <c r="J35" s="40"/>
      <c r="K35" s="40"/>
      <c r="L35" s="40"/>
      <c r="M35" s="207"/>
      <c r="N35" s="40"/>
      <c r="O35" s="40"/>
      <c r="P35" s="41"/>
      <c r="Q35" s="58">
        <f>SUM(PNG[[#This Row],[ADRA]:[WORLD VISION]])</f>
        <v>0</v>
      </c>
    </row>
    <row r="36" spans="1:17" ht="22" customHeight="1" thickBot="1">
      <c r="A36" s="61" t="s">
        <v>71</v>
      </c>
      <c r="B36" s="42" t="s">
        <v>26</v>
      </c>
      <c r="C36" s="43"/>
      <c r="D36" s="208"/>
      <c r="E36" s="43"/>
      <c r="F36" s="208"/>
      <c r="G36" s="44"/>
      <c r="H36" s="208"/>
      <c r="I36" s="44"/>
      <c r="J36" s="44"/>
      <c r="K36" s="44"/>
      <c r="L36" s="44"/>
      <c r="M36" s="208"/>
      <c r="N36" s="44"/>
      <c r="O36" s="44"/>
      <c r="P36" s="45"/>
      <c r="Q36" s="59">
        <f>SUM(PNG[[#This Row],[ADRA]:[WORLD VISION]])</f>
        <v>0</v>
      </c>
    </row>
    <row r="37" spans="1:17" ht="22" customHeight="1" thickBot="1">
      <c r="A37" s="20" t="s">
        <v>29</v>
      </c>
      <c r="B37" s="9" t="s">
        <v>23</v>
      </c>
      <c r="C37" s="11"/>
      <c r="D37" s="205">
        <v>112</v>
      </c>
      <c r="E37" s="11"/>
      <c r="F37" s="205"/>
      <c r="G37" s="12"/>
      <c r="H37" s="205"/>
      <c r="I37" s="117"/>
      <c r="J37" s="12"/>
      <c r="K37" s="12"/>
      <c r="L37" s="12"/>
      <c r="M37" s="205"/>
      <c r="N37" s="12"/>
      <c r="O37" s="12"/>
      <c r="P37" s="13"/>
      <c r="Q37" s="56">
        <f>SUM(PNG[[#This Row],[ADRA]:[WORLD VISION]])</f>
        <v>112</v>
      </c>
    </row>
    <row r="38" spans="1:17" ht="22" customHeight="1" thickBot="1">
      <c r="A38" s="20" t="s">
        <v>29</v>
      </c>
      <c r="B38" s="38" t="s">
        <v>24</v>
      </c>
      <c r="C38" s="39"/>
      <c r="D38" s="205"/>
      <c r="E38" s="39"/>
      <c r="F38" s="207"/>
      <c r="G38" s="40"/>
      <c r="H38" s="223"/>
      <c r="I38" s="40"/>
      <c r="J38" s="40"/>
      <c r="K38" s="40"/>
      <c r="L38" s="40"/>
      <c r="M38" s="207"/>
      <c r="N38" s="40"/>
      <c r="O38" s="40"/>
      <c r="P38" s="41">
        <v>12</v>
      </c>
      <c r="Q38" s="58">
        <f>SUM(PNG[[#This Row],[ADRA]:[WORLD VISION]])</f>
        <v>12</v>
      </c>
    </row>
    <row r="39" spans="1:17" ht="22" customHeight="1" thickBot="1">
      <c r="A39" s="19" t="s">
        <v>30</v>
      </c>
      <c r="B39" s="1" t="s">
        <v>50</v>
      </c>
      <c r="C39" s="2"/>
      <c r="D39" s="2">
        <v>456</v>
      </c>
      <c r="E39" s="2"/>
      <c r="F39" s="203"/>
      <c r="G39" s="3"/>
      <c r="H39" s="203"/>
      <c r="I39" s="3"/>
      <c r="J39" s="3"/>
      <c r="K39" s="3"/>
      <c r="L39" s="3"/>
      <c r="M39" s="203"/>
      <c r="N39" s="3"/>
      <c r="O39" s="3"/>
      <c r="P39" s="4"/>
      <c r="Q39" s="55">
        <f>SUM(PNG[[#This Row],[ADRA]:[WORLD VISION]])</f>
        <v>456</v>
      </c>
    </row>
    <row r="40" spans="1:17" ht="22" customHeight="1" thickBot="1">
      <c r="A40" s="19" t="s">
        <v>30</v>
      </c>
      <c r="B40" s="9" t="s">
        <v>9</v>
      </c>
      <c r="C40" s="11"/>
      <c r="D40" s="11"/>
      <c r="E40" s="11"/>
      <c r="F40" s="205"/>
      <c r="G40" s="12"/>
      <c r="H40" s="205">
        <v>3</v>
      </c>
      <c r="I40" s="117"/>
      <c r="J40" s="12"/>
      <c r="K40" s="12"/>
      <c r="L40" s="12"/>
      <c r="M40" s="205"/>
      <c r="N40" s="12"/>
      <c r="O40" s="12"/>
      <c r="P40" s="13"/>
      <c r="Q40" s="56">
        <f>SUM(PNG[[#This Row],[ADRA]:[WORLD VISION]])</f>
        <v>3</v>
      </c>
    </row>
    <row r="41" spans="1:17" ht="22" customHeight="1" thickBot="1">
      <c r="A41" s="19" t="s">
        <v>30</v>
      </c>
      <c r="B41" s="9" t="s">
        <v>10</v>
      </c>
      <c r="C41" s="11"/>
      <c r="D41" s="11">
        <v>5</v>
      </c>
      <c r="E41" s="11"/>
      <c r="F41" s="205"/>
      <c r="G41" s="12"/>
      <c r="H41" s="205"/>
      <c r="I41" s="117"/>
      <c r="J41" s="12"/>
      <c r="K41" s="12"/>
      <c r="L41" s="12"/>
      <c r="M41" s="205"/>
      <c r="N41" s="12"/>
      <c r="O41" s="12"/>
      <c r="P41" s="13"/>
      <c r="Q41" s="56">
        <f>SUM(PNG[[#This Row],[ADRA]:[WORLD VISION]])</f>
        <v>5</v>
      </c>
    </row>
    <row r="42" spans="1:17" ht="22" customHeight="1" thickBot="1">
      <c r="A42" s="19" t="s">
        <v>30</v>
      </c>
      <c r="B42" s="21" t="s">
        <v>21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  <c r="Q42" s="60">
        <f>SUM(PNG[[#This Row],[ADRA]:[WORLD VISION]])</f>
        <v>0</v>
      </c>
    </row>
    <row r="43" spans="1:17" ht="21">
      <c r="A43" s="121"/>
      <c r="B43" s="123"/>
      <c r="C43" s="124"/>
      <c r="D43" s="11"/>
      <c r="E43" s="124"/>
      <c r="F43" s="205"/>
      <c r="G43" s="120"/>
      <c r="H43" s="205"/>
      <c r="I43" s="120"/>
      <c r="J43" s="120"/>
      <c r="K43" s="120"/>
      <c r="L43" s="120"/>
      <c r="M43" s="205"/>
      <c r="N43" s="120"/>
      <c r="O43" s="120"/>
      <c r="P43" s="13"/>
      <c r="Q43" s="126">
        <f>SUM(PNG[[#This Row],[ADRA]:[WORLD VISION]])</f>
        <v>0</v>
      </c>
    </row>
    <row r="44" spans="1:17" ht="21">
      <c r="A44" s="122"/>
      <c r="B44" s="123"/>
      <c r="C44" s="124"/>
      <c r="D44" s="11"/>
      <c r="E44" s="124"/>
      <c r="F44" s="205"/>
      <c r="G44" s="120"/>
      <c r="H44" s="205"/>
      <c r="I44" s="120"/>
      <c r="J44" s="120"/>
      <c r="K44" s="120"/>
      <c r="L44" s="120"/>
      <c r="M44" s="205"/>
      <c r="N44" s="120"/>
      <c r="O44" s="120"/>
      <c r="P44" s="13"/>
      <c r="Q44" s="126">
        <f>SUM(PNG[[#This Row],[ADRA]:[WORLD VISION]])</f>
        <v>0</v>
      </c>
    </row>
  </sheetData>
  <mergeCells count="1">
    <mergeCell ref="A1:P1"/>
  </mergeCells>
  <pageMargins left="0.75" right="0.75" top="1" bottom="1" header="0.5" footer="0.5"/>
  <pageSetup orientation="portrait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AB42"/>
  <sheetViews>
    <sheetView zoomScale="50" zoomScaleNormal="50" zoomScalePageLayoutView="50" workbookViewId="0">
      <selection activeCell="H3" sqref="H3:H31"/>
    </sheetView>
  </sheetViews>
  <sheetFormatPr baseColWidth="10" defaultColWidth="11" defaultRowHeight="15" x14ac:dyDescent="0"/>
  <cols>
    <col min="1" max="1" width="15" customWidth="1"/>
    <col min="2" max="2" width="47.6640625" customWidth="1"/>
    <col min="3" max="3" width="17.6640625" hidden="1" customWidth="1"/>
    <col min="4" max="4" width="15.1640625" hidden="1" customWidth="1"/>
    <col min="5" max="7" width="17.6640625" hidden="1" customWidth="1"/>
    <col min="8" max="8" width="17.6640625" customWidth="1"/>
    <col min="9" max="10" width="18.6640625" hidden="1" customWidth="1"/>
    <col min="11" max="15" width="17.6640625" hidden="1" customWidth="1"/>
    <col min="16" max="16" width="17.6640625" style="30" customWidth="1"/>
  </cols>
  <sheetData>
    <row r="1" spans="1:28" ht="85.5" customHeight="1" thickBot="1">
      <c r="A1" s="365" t="s">
        <v>309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</row>
    <row r="2" spans="1:28" s="29" customFormat="1" ht="42.75" thickBot="1">
      <c r="A2" s="53" t="s">
        <v>54</v>
      </c>
      <c r="B2" s="25" t="s">
        <v>13</v>
      </c>
      <c r="C2" s="26" t="s">
        <v>1</v>
      </c>
      <c r="D2" s="27" t="s">
        <v>14</v>
      </c>
      <c r="E2" s="26" t="s">
        <v>70</v>
      </c>
      <c r="F2" s="27" t="s">
        <v>4</v>
      </c>
      <c r="G2" s="27" t="s">
        <v>2</v>
      </c>
      <c r="H2" s="28" t="s">
        <v>84</v>
      </c>
      <c r="I2" s="27" t="s">
        <v>3</v>
      </c>
      <c r="J2" s="27" t="s">
        <v>72</v>
      </c>
      <c r="K2" s="27" t="s">
        <v>15</v>
      </c>
      <c r="L2" s="27" t="s">
        <v>170</v>
      </c>
      <c r="M2" s="28" t="s">
        <v>18</v>
      </c>
      <c r="N2" s="27" t="s">
        <v>5</v>
      </c>
      <c r="O2" s="28" t="s">
        <v>49</v>
      </c>
      <c r="P2" s="54" t="s">
        <v>19</v>
      </c>
    </row>
    <row r="3" spans="1:28" ht="22" customHeight="1" thickBot="1">
      <c r="A3" s="19" t="s">
        <v>27</v>
      </c>
      <c r="B3" s="1" t="s">
        <v>34</v>
      </c>
      <c r="C3" s="2"/>
      <c r="D3" s="3"/>
      <c r="E3" s="2"/>
      <c r="F3" s="3"/>
      <c r="G3" s="3"/>
      <c r="H3" s="203">
        <v>31</v>
      </c>
      <c r="I3" s="3"/>
      <c r="J3" s="3"/>
      <c r="K3" s="3"/>
      <c r="L3" s="3"/>
      <c r="M3" s="3"/>
      <c r="N3" s="3"/>
      <c r="O3" s="4"/>
      <c r="P3" s="55">
        <f>SUM(FSM[[#This Row],[ADRA]:[WORLD VISION]])</f>
        <v>31</v>
      </c>
    </row>
    <row r="4" spans="1:28" ht="22" customHeight="1" thickBot="1">
      <c r="A4" s="19" t="s">
        <v>27</v>
      </c>
      <c r="B4" s="9" t="s">
        <v>35</v>
      </c>
      <c r="C4" s="11"/>
      <c r="D4" s="12"/>
      <c r="E4" s="11"/>
      <c r="F4" s="12"/>
      <c r="G4" s="12"/>
      <c r="H4" s="205"/>
      <c r="I4" s="12"/>
      <c r="J4" s="12"/>
      <c r="K4" s="12"/>
      <c r="L4" s="12"/>
      <c r="M4" s="12"/>
      <c r="N4" s="12"/>
      <c r="O4" s="13"/>
      <c r="P4" s="56">
        <f>SUM(FSM[[#This Row],[ADRA]:[WORLD VISION]])</f>
        <v>0</v>
      </c>
    </row>
    <row r="5" spans="1:28" ht="22" customHeight="1" thickBot="1">
      <c r="A5" s="19" t="s">
        <v>27</v>
      </c>
      <c r="B5" s="9" t="s">
        <v>6</v>
      </c>
      <c r="C5" s="11"/>
      <c r="D5" s="12"/>
      <c r="E5" s="11"/>
      <c r="F5" s="12"/>
      <c r="G5" s="12"/>
      <c r="H5" s="205"/>
      <c r="I5" s="12"/>
      <c r="J5" s="12"/>
      <c r="K5" s="12"/>
      <c r="L5" s="12"/>
      <c r="M5" s="12"/>
      <c r="N5" s="12"/>
      <c r="O5" s="13"/>
      <c r="P5" s="56">
        <f>SUM(FSM[[#This Row],[ADRA]:[WORLD VISION]])</f>
        <v>0</v>
      </c>
    </row>
    <row r="6" spans="1:28" ht="22" customHeight="1" thickBot="1">
      <c r="A6" s="19" t="s">
        <v>27</v>
      </c>
      <c r="B6" s="5" t="s">
        <v>47</v>
      </c>
      <c r="C6" s="6"/>
      <c r="D6" s="7"/>
      <c r="E6" s="6"/>
      <c r="F6" s="7"/>
      <c r="G6" s="7"/>
      <c r="H6" s="204"/>
      <c r="I6" s="7"/>
      <c r="J6" s="7"/>
      <c r="K6" s="7"/>
      <c r="L6" s="7"/>
      <c r="M6" s="7"/>
      <c r="N6" s="7"/>
      <c r="O6" s="8"/>
      <c r="P6" s="57">
        <f>SUM(FSM[[#This Row],[ADRA]:[WORLD VISION]])</f>
        <v>0</v>
      </c>
    </row>
    <row r="7" spans="1:28" ht="22" customHeight="1" thickBot="1">
      <c r="A7" s="19" t="s">
        <v>27</v>
      </c>
      <c r="B7" s="9" t="s">
        <v>48</v>
      </c>
      <c r="C7" s="11"/>
      <c r="D7" s="12"/>
      <c r="E7" s="11"/>
      <c r="F7" s="12"/>
      <c r="G7" s="12"/>
      <c r="H7" s="205"/>
      <c r="I7" s="12"/>
      <c r="J7" s="12"/>
      <c r="K7" s="12"/>
      <c r="L7" s="12"/>
      <c r="M7" s="12"/>
      <c r="N7" s="12"/>
      <c r="O7" s="13"/>
      <c r="P7" s="56">
        <f>SUM(FSM[[#This Row],[ADRA]:[WORLD VISION]])</f>
        <v>0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ht="22" customHeight="1" thickBot="1">
      <c r="A8" s="19" t="s">
        <v>27</v>
      </c>
      <c r="B8" s="5" t="s">
        <v>33</v>
      </c>
      <c r="C8" s="6"/>
      <c r="D8" s="7"/>
      <c r="E8" s="6"/>
      <c r="F8" s="7"/>
      <c r="G8" s="7"/>
      <c r="H8" s="204">
        <v>267</v>
      </c>
      <c r="I8" s="7"/>
      <c r="J8" s="7"/>
      <c r="K8" s="7"/>
      <c r="L8" s="7"/>
      <c r="M8" s="7"/>
      <c r="N8" s="7"/>
      <c r="O8" s="8"/>
      <c r="P8" s="57">
        <f>SUM(FSM[[#This Row],[ADRA]:[WORLD VISION]])</f>
        <v>267</v>
      </c>
    </row>
    <row r="9" spans="1:28" ht="22" customHeight="1" thickBot="1">
      <c r="A9" s="19" t="s">
        <v>27</v>
      </c>
      <c r="B9" s="9" t="s">
        <v>36</v>
      </c>
      <c r="C9" s="11"/>
      <c r="D9" s="12"/>
      <c r="E9" s="11"/>
      <c r="F9" s="12"/>
      <c r="G9" s="12"/>
      <c r="H9" s="205"/>
      <c r="I9" s="12"/>
      <c r="J9" s="12"/>
      <c r="K9" s="12"/>
      <c r="L9" s="12"/>
      <c r="M9" s="12"/>
      <c r="N9" s="12"/>
      <c r="O9" s="13"/>
      <c r="P9" s="56">
        <f>SUM(FSM[[#This Row],[ADRA]:[WORLD VISION]])</f>
        <v>0</v>
      </c>
    </row>
    <row r="10" spans="1:28" ht="22" customHeight="1" thickBot="1">
      <c r="A10" s="19" t="s">
        <v>27</v>
      </c>
      <c r="B10" s="9" t="s">
        <v>12</v>
      </c>
      <c r="C10" s="11"/>
      <c r="D10" s="12"/>
      <c r="E10" s="11"/>
      <c r="F10" s="12"/>
      <c r="G10" s="12"/>
      <c r="H10" s="205"/>
      <c r="I10" s="12"/>
      <c r="J10" s="12"/>
      <c r="K10" s="12"/>
      <c r="L10" s="12"/>
      <c r="M10" s="12"/>
      <c r="N10" s="12"/>
      <c r="O10" s="13"/>
      <c r="P10" s="56">
        <f>SUM(FSM[[#This Row],[ADRA]:[WORLD VISION]])</f>
        <v>0</v>
      </c>
    </row>
    <row r="11" spans="1:28" ht="22" customHeight="1" thickBot="1">
      <c r="A11" s="19" t="s">
        <v>27</v>
      </c>
      <c r="B11" s="5" t="s">
        <v>32</v>
      </c>
      <c r="C11" s="6"/>
      <c r="D11" s="7"/>
      <c r="E11" s="6"/>
      <c r="F11" s="7"/>
      <c r="G11" s="7"/>
      <c r="H11" s="204"/>
      <c r="I11" s="7"/>
      <c r="J11" s="7"/>
      <c r="K11" s="7"/>
      <c r="L11" s="7"/>
      <c r="M11" s="7"/>
      <c r="N11" s="7"/>
      <c r="O11" s="8"/>
      <c r="P11" s="57">
        <f>SUM(FSM[[#This Row],[ADRA]:[WORLD VISION]])</f>
        <v>0</v>
      </c>
    </row>
    <row r="12" spans="1:28" ht="22" customHeight="1" thickBot="1">
      <c r="A12" s="19" t="s">
        <v>27</v>
      </c>
      <c r="B12" s="9" t="s">
        <v>37</v>
      </c>
      <c r="C12" s="11"/>
      <c r="D12" s="12"/>
      <c r="E12" s="11"/>
      <c r="F12" s="12"/>
      <c r="G12" s="12"/>
      <c r="H12" s="205"/>
      <c r="I12" s="12"/>
      <c r="J12" s="12"/>
      <c r="K12" s="12"/>
      <c r="L12" s="12"/>
      <c r="M12" s="12"/>
      <c r="N12" s="12"/>
      <c r="O12" s="13"/>
      <c r="P12" s="56">
        <f>SUM(FSM[[#This Row],[ADRA]:[WORLD VISION]])</f>
        <v>0</v>
      </c>
    </row>
    <row r="13" spans="1:28" ht="22" customHeight="1" thickBot="1">
      <c r="A13" s="19" t="s">
        <v>27</v>
      </c>
      <c r="B13" s="9" t="s">
        <v>74</v>
      </c>
      <c r="C13" s="11"/>
      <c r="D13" s="12"/>
      <c r="E13" s="11"/>
      <c r="F13" s="12"/>
      <c r="G13" s="12"/>
      <c r="H13" s="205"/>
      <c r="I13" s="12"/>
      <c r="J13" s="12"/>
      <c r="K13" s="12"/>
      <c r="L13" s="12"/>
      <c r="M13" s="12"/>
      <c r="N13" s="12"/>
      <c r="O13" s="13"/>
      <c r="P13" s="56">
        <f>SUM(FSM[[#This Row],[ADRA]:[WORLD VISION]])</f>
        <v>0</v>
      </c>
    </row>
    <row r="14" spans="1:28" ht="22" customHeight="1" thickBot="1">
      <c r="A14" s="19" t="s">
        <v>27</v>
      </c>
      <c r="B14" s="9" t="s">
        <v>75</v>
      </c>
      <c r="C14" s="65"/>
      <c r="D14" s="63"/>
      <c r="E14" s="65"/>
      <c r="F14" s="63"/>
      <c r="G14" s="63"/>
      <c r="H14" s="205">
        <v>50</v>
      </c>
      <c r="I14" s="63"/>
      <c r="J14" s="63"/>
      <c r="K14" s="63"/>
      <c r="L14" s="63"/>
      <c r="M14" s="63"/>
      <c r="N14" s="63"/>
      <c r="O14" s="64"/>
      <c r="P14" s="56">
        <f>SUM(FSM[[#This Row],[ADRA]:[WORLD VISION]])</f>
        <v>50</v>
      </c>
    </row>
    <row r="15" spans="1:28" ht="22" customHeight="1" thickBot="1">
      <c r="A15" s="19" t="s">
        <v>27</v>
      </c>
      <c r="B15" s="123" t="s">
        <v>300</v>
      </c>
      <c r="C15" s="124"/>
      <c r="D15" s="120"/>
      <c r="E15" s="124"/>
      <c r="F15" s="120"/>
      <c r="G15" s="120"/>
      <c r="H15" s="205">
        <v>400</v>
      </c>
      <c r="I15" s="120"/>
      <c r="J15" s="120"/>
      <c r="K15" s="120"/>
      <c r="L15" s="120"/>
      <c r="M15" s="120"/>
      <c r="N15" s="120"/>
      <c r="O15" s="125"/>
      <c r="P15" s="56">
        <f>SUM(FSM[[#This Row],[ADRA]:[WORLD VISION]])</f>
        <v>400</v>
      </c>
    </row>
    <row r="16" spans="1:28" ht="22" customHeight="1" thickBot="1">
      <c r="A16" s="19" t="s">
        <v>27</v>
      </c>
      <c r="B16" s="5" t="s">
        <v>38</v>
      </c>
      <c r="C16" s="6"/>
      <c r="D16" s="7"/>
      <c r="E16" s="6"/>
      <c r="F16" s="7"/>
      <c r="G16" s="7"/>
      <c r="H16" s="204"/>
      <c r="I16" s="7"/>
      <c r="J16" s="7"/>
      <c r="K16" s="7"/>
      <c r="L16" s="7"/>
      <c r="M16" s="7"/>
      <c r="N16" s="7"/>
      <c r="O16" s="8"/>
      <c r="P16" s="57">
        <f>SUM(FSM[[#This Row],[ADRA]:[WORLD VISION]])</f>
        <v>0</v>
      </c>
    </row>
    <row r="17" spans="1:16" s="14" customFormat="1" ht="22" customHeight="1" thickBot="1">
      <c r="A17" s="19" t="s">
        <v>27</v>
      </c>
      <c r="B17" s="9" t="s">
        <v>39</v>
      </c>
      <c r="C17" s="11"/>
      <c r="D17" s="12"/>
      <c r="E17" s="11"/>
      <c r="F17" s="12"/>
      <c r="G17" s="12"/>
      <c r="H17" s="205"/>
      <c r="I17" s="12"/>
      <c r="J17" s="12"/>
      <c r="K17" s="12"/>
      <c r="L17" s="12"/>
      <c r="M17" s="12"/>
      <c r="N17" s="12"/>
      <c r="O17" s="13"/>
      <c r="P17" s="56">
        <f>SUM(FSM[[#This Row],[ADRA]:[WORLD VISION]])</f>
        <v>0</v>
      </c>
    </row>
    <row r="18" spans="1:16" ht="21.75" thickBot="1">
      <c r="A18" s="19" t="s">
        <v>27</v>
      </c>
      <c r="B18" s="5" t="s">
        <v>46</v>
      </c>
      <c r="C18" s="6"/>
      <c r="D18" s="7"/>
      <c r="E18" s="6"/>
      <c r="F18" s="7"/>
      <c r="G18" s="7"/>
      <c r="H18" s="204"/>
      <c r="I18" s="7"/>
      <c r="J18" s="7"/>
      <c r="K18" s="7"/>
      <c r="L18" s="7"/>
      <c r="M18" s="7"/>
      <c r="N18" s="7"/>
      <c r="O18" s="8"/>
      <c r="P18" s="57">
        <f>SUM(FSM[[#This Row],[ADRA]:[WORLD VISION]])</f>
        <v>0</v>
      </c>
    </row>
    <row r="19" spans="1:16" s="14" customFormat="1" ht="21.75" thickBot="1">
      <c r="A19" s="19" t="s">
        <v>27</v>
      </c>
      <c r="B19" s="10" t="s">
        <v>40</v>
      </c>
      <c r="C19" s="15"/>
      <c r="D19" s="16"/>
      <c r="E19" s="15"/>
      <c r="F19" s="16"/>
      <c r="G19" s="16"/>
      <c r="H19" s="206"/>
      <c r="I19" s="16"/>
      <c r="J19" s="16"/>
      <c r="K19" s="16"/>
      <c r="L19" s="16"/>
      <c r="M19" s="16"/>
      <c r="N19" s="12"/>
      <c r="O19" s="13"/>
      <c r="P19" s="56">
        <f>SUM(FSM[[#This Row],[ADRA]:[WORLD VISION]])</f>
        <v>0</v>
      </c>
    </row>
    <row r="20" spans="1:16" s="14" customFormat="1" ht="21.75" thickBot="1">
      <c r="A20" s="19" t="s">
        <v>27</v>
      </c>
      <c r="B20" s="77" t="s">
        <v>147</v>
      </c>
      <c r="C20" s="78"/>
      <c r="D20" s="79"/>
      <c r="E20" s="78"/>
      <c r="F20" s="79"/>
      <c r="G20" s="79"/>
      <c r="H20" s="205"/>
      <c r="I20" s="79"/>
      <c r="J20" s="79"/>
      <c r="K20" s="79"/>
      <c r="L20" s="79"/>
      <c r="M20" s="79"/>
      <c r="N20" s="79"/>
      <c r="O20" s="80"/>
      <c r="P20" s="56">
        <f>SUM(FSM[[#This Row],[ADRA]:[WORLD VISION]])</f>
        <v>0</v>
      </c>
    </row>
    <row r="21" spans="1:16" ht="21.75" thickBot="1">
      <c r="A21" s="19" t="s">
        <v>27</v>
      </c>
      <c r="B21" s="38" t="s">
        <v>31</v>
      </c>
      <c r="C21" s="39"/>
      <c r="D21" s="40"/>
      <c r="E21" s="39"/>
      <c r="F21" s="40"/>
      <c r="G21" s="40"/>
      <c r="H21" s="223"/>
      <c r="I21" s="40"/>
      <c r="J21" s="40"/>
      <c r="K21" s="40"/>
      <c r="L21" s="40"/>
      <c r="M21" s="40"/>
      <c r="N21" s="40"/>
      <c r="O21" s="41"/>
      <c r="P21" s="58">
        <f>SUM(FSM[[#This Row],[ADRA]:[WORLD VISION]])</f>
        <v>0</v>
      </c>
    </row>
    <row r="22" spans="1:16" ht="22" customHeight="1" thickBot="1">
      <c r="A22" s="61" t="s">
        <v>71</v>
      </c>
      <c r="B22" s="42" t="s">
        <v>41</v>
      </c>
      <c r="C22" s="43"/>
      <c r="D22" s="44"/>
      <c r="E22" s="43"/>
      <c r="F22" s="44"/>
      <c r="G22" s="44"/>
      <c r="H22" s="208"/>
      <c r="I22" s="44"/>
      <c r="J22" s="44"/>
      <c r="K22" s="44"/>
      <c r="L22" s="44"/>
      <c r="M22" s="44"/>
      <c r="N22" s="44"/>
      <c r="O22" s="45"/>
      <c r="P22" s="59">
        <f>SUM(FSM[[#This Row],[ADRA]:[WORLD VISION]])</f>
        <v>0</v>
      </c>
    </row>
    <row r="23" spans="1:16" ht="22" customHeight="1" thickBot="1">
      <c r="A23" s="61" t="s">
        <v>71</v>
      </c>
      <c r="B23" s="9" t="s">
        <v>42</v>
      </c>
      <c r="C23" s="11"/>
      <c r="D23" s="12"/>
      <c r="E23" s="11"/>
      <c r="F23" s="12"/>
      <c r="G23" s="12"/>
      <c r="H23" s="205"/>
      <c r="I23" s="12"/>
      <c r="J23" s="12"/>
      <c r="K23" s="12"/>
      <c r="L23" s="12"/>
      <c r="M23" s="12"/>
      <c r="N23" s="12"/>
      <c r="O23" s="13"/>
      <c r="P23" s="56">
        <f>SUM(FSM[[#This Row],[ADRA]:[WORLD VISION]])</f>
        <v>0</v>
      </c>
    </row>
    <row r="24" spans="1:16" ht="22" customHeight="1" thickBot="1">
      <c r="A24" s="61" t="s">
        <v>71</v>
      </c>
      <c r="B24" s="9" t="s">
        <v>11</v>
      </c>
      <c r="C24" s="11"/>
      <c r="D24" s="12"/>
      <c r="E24" s="11"/>
      <c r="F24" s="12"/>
      <c r="G24" s="12"/>
      <c r="H24" s="205"/>
      <c r="I24" s="12"/>
      <c r="J24" s="12"/>
      <c r="K24" s="12"/>
      <c r="L24" s="12"/>
      <c r="M24" s="12"/>
      <c r="N24" s="12"/>
      <c r="O24" s="13"/>
      <c r="P24" s="56">
        <f>SUM(FSM[[#This Row],[ADRA]:[WORLD VISION]])</f>
        <v>0</v>
      </c>
    </row>
    <row r="25" spans="1:16" ht="22" customHeight="1" thickBot="1">
      <c r="A25" s="61" t="s">
        <v>71</v>
      </c>
      <c r="B25" s="9" t="s">
        <v>298</v>
      </c>
      <c r="C25" s="11"/>
      <c r="D25" s="12"/>
      <c r="E25" s="11"/>
      <c r="F25" s="12"/>
      <c r="G25" s="12"/>
      <c r="H25" s="205"/>
      <c r="I25" s="12"/>
      <c r="J25" s="12"/>
      <c r="K25" s="12"/>
      <c r="L25" s="12"/>
      <c r="M25" s="12"/>
      <c r="N25" s="12"/>
      <c r="O25" s="13"/>
      <c r="P25" s="56">
        <f>SUM(FSM[[#This Row],[ADRA]:[WORLD VISION]])</f>
        <v>0</v>
      </c>
    </row>
    <row r="26" spans="1:16" ht="22" customHeight="1" thickBot="1">
      <c r="A26" s="61" t="s">
        <v>71</v>
      </c>
      <c r="B26" s="9" t="s">
        <v>299</v>
      </c>
      <c r="C26" s="11"/>
      <c r="D26" s="117"/>
      <c r="E26" s="11"/>
      <c r="F26" s="117"/>
      <c r="G26" s="117"/>
      <c r="H26" s="205"/>
      <c r="I26" s="117"/>
      <c r="J26" s="117"/>
      <c r="K26" s="117"/>
      <c r="L26" s="117"/>
      <c r="M26" s="117"/>
      <c r="N26" s="117"/>
      <c r="O26" s="13"/>
      <c r="P26" s="56">
        <f>SUM(FSM[[#This Row],[ADRA]:[WORLD VISION]])</f>
        <v>0</v>
      </c>
    </row>
    <row r="27" spans="1:16" ht="22" customHeight="1" thickBot="1">
      <c r="A27" s="61" t="s">
        <v>71</v>
      </c>
      <c r="B27" s="5" t="s">
        <v>7</v>
      </c>
      <c r="C27" s="6"/>
      <c r="D27" s="7"/>
      <c r="E27" s="6"/>
      <c r="F27" s="7"/>
      <c r="G27" s="7"/>
      <c r="H27" s="204">
        <v>80</v>
      </c>
      <c r="I27" s="7"/>
      <c r="J27" s="7"/>
      <c r="K27" s="7"/>
      <c r="L27" s="7"/>
      <c r="M27" s="7"/>
      <c r="N27" s="7"/>
      <c r="O27" s="8"/>
      <c r="P27" s="57">
        <f>SUM(FSM[[#This Row],[ADRA]:[WORLD VISION]])</f>
        <v>80</v>
      </c>
    </row>
    <row r="28" spans="1:16" ht="22" customHeight="1" thickBot="1">
      <c r="A28" s="61" t="s">
        <v>71</v>
      </c>
      <c r="B28" s="9" t="s">
        <v>43</v>
      </c>
      <c r="C28" s="11"/>
      <c r="D28" s="12"/>
      <c r="E28" s="11"/>
      <c r="F28" s="12"/>
      <c r="G28" s="12"/>
      <c r="H28" s="205"/>
      <c r="I28" s="12"/>
      <c r="J28" s="12"/>
      <c r="K28" s="12"/>
      <c r="L28" s="12"/>
      <c r="M28" s="12"/>
      <c r="N28" s="12"/>
      <c r="O28" s="13"/>
      <c r="P28" s="56">
        <f>SUM(FSM[[#This Row],[ADRA]:[WORLD VISION]])</f>
        <v>0</v>
      </c>
    </row>
    <row r="29" spans="1:16" ht="22" customHeight="1" thickBot="1">
      <c r="A29" s="61" t="s">
        <v>71</v>
      </c>
      <c r="B29" s="5" t="s">
        <v>44</v>
      </c>
      <c r="C29" s="6"/>
      <c r="D29" s="7"/>
      <c r="E29" s="6"/>
      <c r="F29" s="7"/>
      <c r="G29" s="7"/>
      <c r="H29" s="204"/>
      <c r="I29" s="7"/>
      <c r="J29" s="7"/>
      <c r="K29" s="7"/>
      <c r="L29" s="7"/>
      <c r="M29" s="7"/>
      <c r="N29" s="7"/>
      <c r="O29" s="8"/>
      <c r="P29" s="57">
        <f>SUM(FSM[[#This Row],[ADRA]:[WORLD VISION]])</f>
        <v>0</v>
      </c>
    </row>
    <row r="30" spans="1:16" ht="23" customHeight="1" thickBot="1">
      <c r="A30" s="61" t="s">
        <v>71</v>
      </c>
      <c r="B30" s="9" t="s">
        <v>45</v>
      </c>
      <c r="C30" s="11"/>
      <c r="D30" s="12"/>
      <c r="E30" s="11"/>
      <c r="F30" s="12"/>
      <c r="G30" s="12"/>
      <c r="H30" s="205"/>
      <c r="I30" s="12"/>
      <c r="J30" s="12"/>
      <c r="K30" s="12"/>
      <c r="L30" s="12"/>
      <c r="M30" s="12"/>
      <c r="N30" s="12"/>
      <c r="O30" s="13"/>
      <c r="P30" s="56">
        <f>SUM(FSM[[#This Row],[ADRA]:[WORLD VISION]])</f>
        <v>0</v>
      </c>
    </row>
    <row r="31" spans="1:16" ht="23" customHeight="1" thickBot="1">
      <c r="A31" s="61" t="s">
        <v>71</v>
      </c>
      <c r="B31" s="5" t="s">
        <v>8</v>
      </c>
      <c r="C31" s="6"/>
      <c r="D31" s="7"/>
      <c r="E31" s="6"/>
      <c r="F31" s="7"/>
      <c r="G31" s="7"/>
      <c r="H31" s="204">
        <v>91</v>
      </c>
      <c r="I31" s="7"/>
      <c r="J31" s="7"/>
      <c r="K31" s="7"/>
      <c r="L31" s="7"/>
      <c r="M31" s="7"/>
      <c r="N31" s="7"/>
      <c r="O31" s="8"/>
      <c r="P31" s="57">
        <f>SUM(FSM[[#This Row],[ADRA]:[WORLD VISION]])</f>
        <v>91</v>
      </c>
    </row>
    <row r="32" spans="1:16" ht="23" customHeight="1" thickBot="1">
      <c r="A32" s="61" t="s">
        <v>71</v>
      </c>
      <c r="B32" s="9" t="s">
        <v>77</v>
      </c>
      <c r="C32" s="11"/>
      <c r="D32" s="12"/>
      <c r="E32" s="11"/>
      <c r="F32" s="12"/>
      <c r="G32" s="12"/>
      <c r="H32" s="205"/>
      <c r="I32" s="12"/>
      <c r="J32" s="12"/>
      <c r="K32" s="12"/>
      <c r="L32" s="12"/>
      <c r="M32" s="12"/>
      <c r="N32" s="12"/>
      <c r="O32" s="13"/>
      <c r="P32" s="62">
        <f>SUM(FSM[[#This Row],[ADRA]:[WORLD VISION]])</f>
        <v>0</v>
      </c>
    </row>
    <row r="33" spans="1:16" ht="23" customHeight="1" thickBot="1">
      <c r="A33" s="61" t="s">
        <v>71</v>
      </c>
      <c r="B33" s="9" t="s">
        <v>25</v>
      </c>
      <c r="C33" s="11"/>
      <c r="D33" s="12"/>
      <c r="E33" s="11"/>
      <c r="F33" s="12"/>
      <c r="G33" s="12"/>
      <c r="H33" s="205"/>
      <c r="I33" s="12"/>
      <c r="J33" s="12"/>
      <c r="K33" s="12"/>
      <c r="L33" s="12"/>
      <c r="M33" s="12"/>
      <c r="N33" s="12"/>
      <c r="O33" s="13"/>
      <c r="P33" s="56">
        <f>SUM(FSM[[#This Row],[ADRA]:[WORLD VISION]])</f>
        <v>0</v>
      </c>
    </row>
    <row r="34" spans="1:16" ht="23" customHeight="1" thickBot="1">
      <c r="A34" s="61" t="s">
        <v>71</v>
      </c>
      <c r="B34" s="9" t="s">
        <v>20</v>
      </c>
      <c r="C34" s="11"/>
      <c r="D34" s="12"/>
      <c r="E34" s="11"/>
      <c r="F34" s="12"/>
      <c r="G34" s="12"/>
      <c r="H34" s="205"/>
      <c r="I34" s="12"/>
      <c r="J34" s="12"/>
      <c r="K34" s="12"/>
      <c r="L34" s="12"/>
      <c r="M34" s="12"/>
      <c r="N34" s="12"/>
      <c r="O34" s="13"/>
      <c r="P34" s="56">
        <f>SUM(FSM[[#This Row],[ADRA]:[WORLD VISION]])</f>
        <v>0</v>
      </c>
    </row>
    <row r="35" spans="1:16" ht="22" customHeight="1" thickBot="1">
      <c r="A35" s="61" t="s">
        <v>71</v>
      </c>
      <c r="B35" s="38" t="s">
        <v>22</v>
      </c>
      <c r="C35" s="39"/>
      <c r="D35" s="40"/>
      <c r="E35" s="39"/>
      <c r="F35" s="40"/>
      <c r="G35" s="40"/>
      <c r="H35" s="207"/>
      <c r="I35" s="40"/>
      <c r="J35" s="40"/>
      <c r="K35" s="40"/>
      <c r="L35" s="40"/>
      <c r="M35" s="40"/>
      <c r="N35" s="40"/>
      <c r="O35" s="41"/>
      <c r="P35" s="58">
        <f>SUM(FSM[[#This Row],[ADRA]:[WORLD VISION]])</f>
        <v>0</v>
      </c>
    </row>
    <row r="36" spans="1:16" ht="22" customHeight="1" thickBot="1">
      <c r="A36" s="20" t="s">
        <v>29</v>
      </c>
      <c r="B36" s="42" t="s">
        <v>26</v>
      </c>
      <c r="C36" s="43"/>
      <c r="D36" s="44"/>
      <c r="E36" s="43"/>
      <c r="F36" s="44"/>
      <c r="G36" s="44"/>
      <c r="H36" s="208"/>
      <c r="I36" s="44"/>
      <c r="J36" s="44"/>
      <c r="K36" s="44"/>
      <c r="L36" s="44"/>
      <c r="M36" s="44"/>
      <c r="N36" s="44"/>
      <c r="O36" s="45"/>
      <c r="P36" s="59">
        <f>SUM(FSM[[#This Row],[ADRA]:[WORLD VISION]])</f>
        <v>0</v>
      </c>
    </row>
    <row r="37" spans="1:16" ht="22" customHeight="1" thickBot="1">
      <c r="A37" s="20" t="s">
        <v>29</v>
      </c>
      <c r="B37" s="9" t="s">
        <v>23</v>
      </c>
      <c r="C37" s="11"/>
      <c r="D37" s="12"/>
      <c r="E37" s="11"/>
      <c r="F37" s="12"/>
      <c r="G37" s="12"/>
      <c r="H37" s="205"/>
      <c r="I37" s="12"/>
      <c r="J37" s="12"/>
      <c r="K37" s="12"/>
      <c r="L37" s="12"/>
      <c r="M37" s="12"/>
      <c r="N37" s="12"/>
      <c r="O37" s="13"/>
      <c r="P37" s="56">
        <f>SUM(FSM[[#This Row],[ADRA]:[WORLD VISION]])</f>
        <v>0</v>
      </c>
    </row>
    <row r="38" spans="1:16" ht="22" customHeight="1" thickBot="1">
      <c r="A38" s="20" t="s">
        <v>29</v>
      </c>
      <c r="B38" s="38" t="s">
        <v>24</v>
      </c>
      <c r="C38" s="39"/>
      <c r="D38" s="40"/>
      <c r="E38" s="39"/>
      <c r="F38" s="40"/>
      <c r="G38" s="40"/>
      <c r="H38" s="207"/>
      <c r="I38" s="40"/>
      <c r="J38" s="40"/>
      <c r="K38" s="40"/>
      <c r="L38" s="40"/>
      <c r="M38" s="40"/>
      <c r="N38" s="40"/>
      <c r="O38" s="41"/>
      <c r="P38" s="58">
        <f>SUM(FSM[[#This Row],[ADRA]:[WORLD VISION]])</f>
        <v>0</v>
      </c>
    </row>
    <row r="39" spans="1:16" ht="22" customHeight="1" thickBot="1">
      <c r="A39" s="19" t="s">
        <v>30</v>
      </c>
      <c r="B39" s="1" t="s">
        <v>50</v>
      </c>
      <c r="C39" s="2"/>
      <c r="D39" s="3"/>
      <c r="E39" s="2"/>
      <c r="F39" s="3"/>
      <c r="G39" s="3"/>
      <c r="H39" s="203"/>
      <c r="I39" s="3"/>
      <c r="J39" s="3"/>
      <c r="K39" s="3"/>
      <c r="L39" s="3"/>
      <c r="M39" s="3"/>
      <c r="N39" s="3"/>
      <c r="O39" s="4"/>
      <c r="P39" s="55">
        <f>SUM(FSM[[#This Row],[ADRA]:[WORLD VISION]])</f>
        <v>0</v>
      </c>
    </row>
    <row r="40" spans="1:16" ht="22" customHeight="1" thickBot="1">
      <c r="A40" s="19" t="s">
        <v>30</v>
      </c>
      <c r="B40" s="9" t="s">
        <v>9</v>
      </c>
      <c r="C40" s="11"/>
      <c r="D40" s="12"/>
      <c r="E40" s="11"/>
      <c r="F40" s="12"/>
      <c r="G40" s="12"/>
      <c r="H40" s="205"/>
      <c r="I40" s="12"/>
      <c r="J40" s="12"/>
      <c r="K40" s="12"/>
      <c r="L40" s="12"/>
      <c r="M40" s="12"/>
      <c r="N40" s="12"/>
      <c r="O40" s="13"/>
      <c r="P40" s="56">
        <f>SUM(FSM[[#This Row],[ADRA]:[WORLD VISION]])</f>
        <v>0</v>
      </c>
    </row>
    <row r="41" spans="1:16" ht="22" customHeight="1" thickBot="1">
      <c r="A41" s="19" t="s">
        <v>30</v>
      </c>
      <c r="B41" s="9" t="s">
        <v>10</v>
      </c>
      <c r="C41" s="11"/>
      <c r="D41" s="12"/>
      <c r="E41" s="11"/>
      <c r="F41" s="12"/>
      <c r="G41" s="12"/>
      <c r="H41" s="205"/>
      <c r="I41" s="12"/>
      <c r="J41" s="12"/>
      <c r="K41" s="12"/>
      <c r="L41" s="12"/>
      <c r="M41" s="12"/>
      <c r="N41" s="12"/>
      <c r="O41" s="13"/>
      <c r="P41" s="56">
        <f>SUM(FSM[[#This Row],[ADRA]:[WORLD VISION]])</f>
        <v>0</v>
      </c>
    </row>
    <row r="42" spans="1:16" ht="22" customHeight="1">
      <c r="A42" s="19" t="s">
        <v>30</v>
      </c>
      <c r="B42" s="21" t="s">
        <v>21</v>
      </c>
      <c r="C42" s="22"/>
      <c r="D42" s="23"/>
      <c r="E42" s="22"/>
      <c r="F42" s="23"/>
      <c r="G42" s="23"/>
      <c r="H42" s="23"/>
      <c r="I42" s="23"/>
      <c r="J42" s="23"/>
      <c r="K42" s="23"/>
      <c r="L42" s="23"/>
      <c r="M42" s="23"/>
      <c r="N42" s="23"/>
      <c r="O42" s="24"/>
      <c r="P42" s="60">
        <f>SUM(FSM[[#This Row],[ADRA]:[WORLD VISION]])</f>
        <v>0</v>
      </c>
    </row>
  </sheetData>
  <mergeCells count="1">
    <mergeCell ref="A1:P1"/>
  </mergeCells>
  <pageMargins left="0.75" right="0.75" top="1" bottom="1" header="0.5" footer="0.5"/>
  <pageSetup orientation="portrait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AB42"/>
  <sheetViews>
    <sheetView zoomScale="50" zoomScaleNormal="50" zoomScalePageLayoutView="50" workbookViewId="0">
      <pane xSplit="2" ySplit="2" topLeftCell="C3" activePane="bottomRight" state="frozen"/>
      <selection sqref="A1:XFD1"/>
      <selection pane="topRight" sqref="A1:XFD1"/>
      <selection pane="bottomLeft" sqref="A1:XFD1"/>
      <selection pane="bottomRight" activeCell="N3" sqref="N3:N42"/>
    </sheetView>
  </sheetViews>
  <sheetFormatPr baseColWidth="10" defaultColWidth="11" defaultRowHeight="15" x14ac:dyDescent="0"/>
  <cols>
    <col min="1" max="1" width="15" customWidth="1"/>
    <col min="2" max="2" width="47.6640625" customWidth="1"/>
    <col min="3" max="3" width="17.6640625" hidden="1" customWidth="1"/>
    <col min="4" max="4" width="15.1640625" hidden="1" customWidth="1"/>
    <col min="5" max="7" width="17.6640625" hidden="1" customWidth="1"/>
    <col min="8" max="8" width="17.6640625" customWidth="1"/>
    <col min="9" max="10" width="18.6640625" hidden="1" customWidth="1"/>
    <col min="11" max="13" width="17.6640625" hidden="1" customWidth="1"/>
    <col min="14" max="14" width="17.6640625" customWidth="1"/>
    <col min="15" max="15" width="17.6640625" hidden="1" customWidth="1"/>
    <col min="16" max="16" width="17.6640625" style="30" customWidth="1"/>
  </cols>
  <sheetData>
    <row r="1" spans="1:28" ht="85.5" customHeight="1" thickBot="1">
      <c r="A1" s="365" t="s">
        <v>309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</row>
    <row r="2" spans="1:28" s="29" customFormat="1" ht="42.75" thickBot="1">
      <c r="A2" s="53" t="s">
        <v>54</v>
      </c>
      <c r="B2" s="25" t="s">
        <v>52</v>
      </c>
      <c r="C2" s="26" t="s">
        <v>1</v>
      </c>
      <c r="D2" s="27" t="s">
        <v>14</v>
      </c>
      <c r="E2" s="26" t="s">
        <v>70</v>
      </c>
      <c r="F2" s="27" t="s">
        <v>4</v>
      </c>
      <c r="G2" s="27" t="s">
        <v>2</v>
      </c>
      <c r="H2" s="28" t="s">
        <v>86</v>
      </c>
      <c r="I2" s="27" t="s">
        <v>3</v>
      </c>
      <c r="J2" s="27" t="s">
        <v>72</v>
      </c>
      <c r="K2" s="27" t="s">
        <v>15</v>
      </c>
      <c r="L2" s="27" t="s">
        <v>170</v>
      </c>
      <c r="M2" s="28" t="s">
        <v>18</v>
      </c>
      <c r="N2" s="27" t="s">
        <v>5</v>
      </c>
      <c r="O2" s="28" t="s">
        <v>49</v>
      </c>
      <c r="P2" s="54" t="s">
        <v>19</v>
      </c>
    </row>
    <row r="3" spans="1:28" ht="22" customHeight="1" thickBot="1">
      <c r="A3" s="19" t="s">
        <v>27</v>
      </c>
      <c r="B3" s="1" t="s">
        <v>34</v>
      </c>
      <c r="C3" s="2"/>
      <c r="D3" s="3"/>
      <c r="E3" s="2"/>
      <c r="F3" s="3"/>
      <c r="G3" s="3"/>
      <c r="H3" s="203">
        <v>222</v>
      </c>
      <c r="I3" s="3"/>
      <c r="J3" s="3"/>
      <c r="K3" s="3"/>
      <c r="L3" s="3"/>
      <c r="M3" s="3"/>
      <c r="N3" s="203"/>
      <c r="O3" s="4"/>
      <c r="P3" s="55">
        <f>SUM(Kiribas[[#This Row],[ADRA]:[WORLD VISION]])</f>
        <v>222</v>
      </c>
    </row>
    <row r="4" spans="1:28" ht="22" customHeight="1" thickBot="1">
      <c r="A4" s="19" t="s">
        <v>27</v>
      </c>
      <c r="B4" s="9" t="s">
        <v>35</v>
      </c>
      <c r="C4" s="11"/>
      <c r="D4" s="12"/>
      <c r="E4" s="11"/>
      <c r="F4" s="12"/>
      <c r="G4" s="12"/>
      <c r="H4" s="205"/>
      <c r="I4" s="12"/>
      <c r="J4" s="12"/>
      <c r="K4" s="12"/>
      <c r="L4" s="12"/>
      <c r="M4" s="12"/>
      <c r="N4" s="205"/>
      <c r="O4" s="13"/>
      <c r="P4" s="56">
        <f>SUM(Kiribas[[#This Row],[ADRA]:[WORLD VISION]])</f>
        <v>0</v>
      </c>
    </row>
    <row r="5" spans="1:28" ht="22" customHeight="1" thickBot="1">
      <c r="A5" s="19" t="s">
        <v>27</v>
      </c>
      <c r="B5" s="9" t="s">
        <v>6</v>
      </c>
      <c r="C5" s="11"/>
      <c r="D5" s="12"/>
      <c r="E5" s="11"/>
      <c r="F5" s="12"/>
      <c r="G5" s="12"/>
      <c r="H5" s="205"/>
      <c r="I5" s="12"/>
      <c r="J5" s="12"/>
      <c r="K5" s="12"/>
      <c r="L5" s="12"/>
      <c r="M5" s="12"/>
      <c r="N5" s="205"/>
      <c r="O5" s="13"/>
      <c r="P5" s="56">
        <f>SUM(Kiribas[[#This Row],[ADRA]:[WORLD VISION]])</f>
        <v>0</v>
      </c>
    </row>
    <row r="6" spans="1:28" ht="22" customHeight="1" thickBot="1">
      <c r="A6" s="19" t="s">
        <v>27</v>
      </c>
      <c r="B6" s="5" t="s">
        <v>47</v>
      </c>
      <c r="C6" s="6"/>
      <c r="D6" s="7"/>
      <c r="E6" s="6"/>
      <c r="F6" s="7"/>
      <c r="G6" s="7"/>
      <c r="H6" s="204"/>
      <c r="I6" s="7"/>
      <c r="J6" s="7"/>
      <c r="K6" s="7"/>
      <c r="L6" s="7"/>
      <c r="M6" s="7"/>
      <c r="N6" s="204"/>
      <c r="O6" s="8"/>
      <c r="P6" s="57">
        <f>SUM(Kiribas[[#This Row],[ADRA]:[WORLD VISION]])</f>
        <v>0</v>
      </c>
    </row>
    <row r="7" spans="1:28" ht="22" customHeight="1" thickBot="1">
      <c r="A7" s="19" t="s">
        <v>27</v>
      </c>
      <c r="B7" s="9" t="s">
        <v>48</v>
      </c>
      <c r="C7" s="11"/>
      <c r="D7" s="12"/>
      <c r="E7" s="11"/>
      <c r="F7" s="12"/>
      <c r="G7" s="12"/>
      <c r="H7" s="205"/>
      <c r="I7" s="12"/>
      <c r="J7" s="12"/>
      <c r="K7" s="12"/>
      <c r="L7" s="12"/>
      <c r="M7" s="12"/>
      <c r="N7" s="205"/>
      <c r="O7" s="13"/>
      <c r="P7" s="56">
        <f>SUM(Kiribas[[#This Row],[ADRA]:[WORLD VISION]])</f>
        <v>0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ht="22" customHeight="1" thickBot="1">
      <c r="A8" s="19" t="s">
        <v>27</v>
      </c>
      <c r="B8" s="5" t="s">
        <v>33</v>
      </c>
      <c r="C8" s="6"/>
      <c r="D8" s="7"/>
      <c r="E8" s="6"/>
      <c r="F8" s="7"/>
      <c r="G8" s="7"/>
      <c r="H8" s="204">
        <v>414</v>
      </c>
      <c r="I8" s="7"/>
      <c r="J8" s="7"/>
      <c r="K8" s="7"/>
      <c r="L8" s="7"/>
      <c r="M8" s="7"/>
      <c r="N8" s="204"/>
      <c r="O8" s="8"/>
      <c r="P8" s="57">
        <f>SUM(Kiribas[[#This Row],[ADRA]:[WORLD VISION]])</f>
        <v>414</v>
      </c>
    </row>
    <row r="9" spans="1:28" ht="22" customHeight="1" thickBot="1">
      <c r="A9" s="19" t="s">
        <v>27</v>
      </c>
      <c r="B9" s="9" t="s">
        <v>36</v>
      </c>
      <c r="C9" s="11"/>
      <c r="D9" s="12"/>
      <c r="E9" s="11"/>
      <c r="F9" s="12"/>
      <c r="G9" s="12"/>
      <c r="H9" s="205"/>
      <c r="I9" s="12"/>
      <c r="J9" s="12"/>
      <c r="K9" s="12"/>
      <c r="L9" s="12"/>
      <c r="M9" s="12"/>
      <c r="N9" s="205" t="s">
        <v>313</v>
      </c>
      <c r="O9" s="13"/>
      <c r="P9" s="56">
        <f>SUM(Kiribas[[#This Row],[ADRA]:[WORLD VISION]])</f>
        <v>0</v>
      </c>
    </row>
    <row r="10" spans="1:28" ht="22" customHeight="1" thickBot="1">
      <c r="A10" s="19" t="s">
        <v>27</v>
      </c>
      <c r="B10" s="9" t="s">
        <v>12</v>
      </c>
      <c r="C10" s="11"/>
      <c r="D10" s="12"/>
      <c r="E10" s="11"/>
      <c r="F10" s="12"/>
      <c r="G10" s="12"/>
      <c r="H10" s="205"/>
      <c r="I10" s="12"/>
      <c r="J10" s="12"/>
      <c r="K10" s="12"/>
      <c r="L10" s="12"/>
      <c r="M10" s="12"/>
      <c r="N10" s="205"/>
      <c r="O10" s="13"/>
      <c r="P10" s="56">
        <f>SUM(Kiribas[[#This Row],[ADRA]:[WORLD VISION]])</f>
        <v>0</v>
      </c>
    </row>
    <row r="11" spans="1:28" ht="22" customHeight="1" thickBot="1">
      <c r="A11" s="19" t="s">
        <v>27</v>
      </c>
      <c r="B11" s="5" t="s">
        <v>32</v>
      </c>
      <c r="C11" s="6"/>
      <c r="D11" s="7"/>
      <c r="E11" s="6"/>
      <c r="F11" s="7"/>
      <c r="G11" s="7"/>
      <c r="H11" s="204"/>
      <c r="I11" s="7"/>
      <c r="J11" s="7"/>
      <c r="K11" s="7"/>
      <c r="L11" s="7"/>
      <c r="M11" s="7"/>
      <c r="N11" s="204"/>
      <c r="O11" s="8"/>
      <c r="P11" s="57">
        <f>SUM(Kiribas[[#This Row],[ADRA]:[WORLD VISION]])</f>
        <v>0</v>
      </c>
    </row>
    <row r="12" spans="1:28" ht="22" customHeight="1" thickBot="1">
      <c r="A12" s="19" t="s">
        <v>27</v>
      </c>
      <c r="B12" s="9" t="s">
        <v>37</v>
      </c>
      <c r="C12" s="11"/>
      <c r="D12" s="12"/>
      <c r="E12" s="11"/>
      <c r="F12" s="12"/>
      <c r="G12" s="12"/>
      <c r="H12" s="205"/>
      <c r="I12" s="12"/>
      <c r="J12" s="12"/>
      <c r="K12" s="12"/>
      <c r="L12" s="12"/>
      <c r="M12" s="12"/>
      <c r="N12" s="205"/>
      <c r="O12" s="13"/>
      <c r="P12" s="56">
        <f>SUM(Kiribas[[#This Row],[ADRA]:[WORLD VISION]])</f>
        <v>0</v>
      </c>
    </row>
    <row r="13" spans="1:28" ht="22" customHeight="1" thickBot="1">
      <c r="A13" s="19" t="s">
        <v>27</v>
      </c>
      <c r="B13" s="9" t="s">
        <v>74</v>
      </c>
      <c r="C13" s="11"/>
      <c r="D13" s="12"/>
      <c r="E13" s="11"/>
      <c r="F13" s="12"/>
      <c r="G13" s="12"/>
      <c r="H13" s="205"/>
      <c r="I13" s="12"/>
      <c r="J13" s="12"/>
      <c r="K13" s="12"/>
      <c r="L13" s="12"/>
      <c r="M13" s="12"/>
      <c r="N13" s="205"/>
      <c r="O13" s="13"/>
      <c r="P13" s="56">
        <f>SUM(Kiribas[[#This Row],[ADRA]:[WORLD VISION]])</f>
        <v>0</v>
      </c>
    </row>
    <row r="14" spans="1:28" ht="22" customHeight="1" thickBot="1">
      <c r="A14" s="19" t="s">
        <v>27</v>
      </c>
      <c r="B14" s="9" t="s">
        <v>75</v>
      </c>
      <c r="C14" s="11"/>
      <c r="D14" s="12"/>
      <c r="E14" s="11"/>
      <c r="F14" s="12"/>
      <c r="G14" s="12"/>
      <c r="H14" s="205"/>
      <c r="I14" s="12"/>
      <c r="J14" s="12"/>
      <c r="K14" s="12"/>
      <c r="L14" s="12"/>
      <c r="M14" s="12"/>
      <c r="N14" s="205"/>
      <c r="O14" s="13"/>
      <c r="P14" s="56">
        <f>SUM(Kiribas[[#This Row],[ADRA]:[WORLD VISION]])</f>
        <v>0</v>
      </c>
    </row>
    <row r="15" spans="1:28" ht="22" customHeight="1" thickBot="1">
      <c r="A15" s="19" t="s">
        <v>27</v>
      </c>
      <c r="B15" s="123" t="s">
        <v>300</v>
      </c>
      <c r="C15" s="124"/>
      <c r="D15" s="120"/>
      <c r="E15" s="124"/>
      <c r="F15" s="120"/>
      <c r="G15" s="120"/>
      <c r="H15" s="205">
        <v>46</v>
      </c>
      <c r="I15" s="120"/>
      <c r="J15" s="120"/>
      <c r="K15" s="120"/>
      <c r="L15" s="120"/>
      <c r="M15" s="120"/>
      <c r="N15" s="205"/>
      <c r="O15" s="125"/>
      <c r="P15" s="56">
        <f>SUM(Kiribas[[#This Row],[ADRA]:[WORLD VISION]])</f>
        <v>46</v>
      </c>
    </row>
    <row r="16" spans="1:28" ht="22" customHeight="1" thickBot="1">
      <c r="A16" s="19" t="s">
        <v>27</v>
      </c>
      <c r="B16" s="5" t="s">
        <v>38</v>
      </c>
      <c r="C16" s="6"/>
      <c r="D16" s="7"/>
      <c r="E16" s="6"/>
      <c r="F16" s="7"/>
      <c r="G16" s="7"/>
      <c r="H16" s="204"/>
      <c r="I16" s="7"/>
      <c r="J16" s="7"/>
      <c r="K16" s="7"/>
      <c r="L16" s="7"/>
      <c r="M16" s="7"/>
      <c r="N16" s="204"/>
      <c r="O16" s="8"/>
      <c r="P16" s="57">
        <f>SUM(Kiribas[[#This Row],[ADRA]:[WORLD VISION]])</f>
        <v>0</v>
      </c>
    </row>
    <row r="17" spans="1:16" s="14" customFormat="1" ht="22" customHeight="1" thickBot="1">
      <c r="A17" s="19" t="s">
        <v>27</v>
      </c>
      <c r="B17" s="9" t="s">
        <v>39</v>
      </c>
      <c r="C17" s="11"/>
      <c r="D17" s="12"/>
      <c r="E17" s="11"/>
      <c r="F17" s="12"/>
      <c r="G17" s="12"/>
      <c r="H17" s="205"/>
      <c r="I17" s="12"/>
      <c r="J17" s="12"/>
      <c r="K17" s="12"/>
      <c r="L17" s="12"/>
      <c r="M17" s="12"/>
      <c r="N17" s="205"/>
      <c r="O17" s="13"/>
      <c r="P17" s="56">
        <f>SUM(Kiribas[[#This Row],[ADRA]:[WORLD VISION]])</f>
        <v>0</v>
      </c>
    </row>
    <row r="18" spans="1:16" ht="21.75" thickBot="1">
      <c r="A18" s="19" t="s">
        <v>27</v>
      </c>
      <c r="B18" s="5" t="s">
        <v>46</v>
      </c>
      <c r="C18" s="6"/>
      <c r="D18" s="7"/>
      <c r="E18" s="6"/>
      <c r="F18" s="7"/>
      <c r="G18" s="7"/>
      <c r="H18" s="204"/>
      <c r="I18" s="7"/>
      <c r="J18" s="7"/>
      <c r="K18" s="7"/>
      <c r="L18" s="7"/>
      <c r="M18" s="7"/>
      <c r="N18" s="204"/>
      <c r="O18" s="8"/>
      <c r="P18" s="57">
        <f>SUM(Kiribas[[#This Row],[ADRA]:[WORLD VISION]])</f>
        <v>0</v>
      </c>
    </row>
    <row r="19" spans="1:16" s="14" customFormat="1" ht="21.75" thickBot="1">
      <c r="A19" s="19" t="s">
        <v>27</v>
      </c>
      <c r="B19" s="10" t="s">
        <v>40</v>
      </c>
      <c r="C19" s="15"/>
      <c r="D19" s="16"/>
      <c r="E19" s="15"/>
      <c r="F19" s="16"/>
      <c r="G19" s="16"/>
      <c r="H19" s="206"/>
      <c r="I19" s="16"/>
      <c r="J19" s="16"/>
      <c r="K19" s="16"/>
      <c r="L19" s="16"/>
      <c r="M19" s="16"/>
      <c r="N19" s="205"/>
      <c r="O19" s="13"/>
      <c r="P19" s="56">
        <f>SUM(Kiribas[[#This Row],[ADRA]:[WORLD VISION]])</f>
        <v>0</v>
      </c>
    </row>
    <row r="20" spans="1:16" s="14" customFormat="1" ht="21.75" thickBot="1">
      <c r="A20" s="19" t="s">
        <v>27</v>
      </c>
      <c r="B20" s="77" t="s">
        <v>147</v>
      </c>
      <c r="C20" s="78"/>
      <c r="D20" s="79"/>
      <c r="E20" s="78"/>
      <c r="F20" s="79"/>
      <c r="G20" s="79"/>
      <c r="H20" s="205"/>
      <c r="I20" s="79"/>
      <c r="J20" s="79"/>
      <c r="K20" s="79"/>
      <c r="L20" s="79"/>
      <c r="M20" s="79"/>
      <c r="N20" s="205"/>
      <c r="O20" s="80"/>
      <c r="P20" s="56">
        <f>SUM(Kiribas[[#This Row],[ADRA]:[WORLD VISION]])</f>
        <v>0</v>
      </c>
    </row>
    <row r="21" spans="1:16" ht="21.75" thickBot="1">
      <c r="A21" s="19" t="s">
        <v>27</v>
      </c>
      <c r="B21" s="38" t="s">
        <v>31</v>
      </c>
      <c r="C21" s="39"/>
      <c r="D21" s="40"/>
      <c r="E21" s="39"/>
      <c r="F21" s="40"/>
      <c r="G21" s="40"/>
      <c r="H21" s="207"/>
      <c r="I21" s="40"/>
      <c r="J21" s="40"/>
      <c r="K21" s="40"/>
      <c r="L21" s="40"/>
      <c r="M21" s="40"/>
      <c r="N21" s="223"/>
      <c r="O21" s="41"/>
      <c r="P21" s="58">
        <f>SUM(Kiribas[[#This Row],[ADRA]:[WORLD VISION]])</f>
        <v>0</v>
      </c>
    </row>
    <row r="22" spans="1:16" ht="22" customHeight="1" thickBot="1">
      <c r="A22" s="61" t="s">
        <v>71</v>
      </c>
      <c r="B22" s="42" t="s">
        <v>41</v>
      </c>
      <c r="C22" s="43"/>
      <c r="D22" s="44"/>
      <c r="E22" s="43"/>
      <c r="F22" s="44"/>
      <c r="G22" s="44"/>
      <c r="H22" s="208"/>
      <c r="I22" s="44"/>
      <c r="J22" s="44"/>
      <c r="K22" s="44"/>
      <c r="L22" s="44"/>
      <c r="M22" s="44"/>
      <c r="N22" s="208"/>
      <c r="O22" s="45"/>
      <c r="P22" s="59">
        <f>SUM(Kiribas[[#This Row],[ADRA]:[WORLD VISION]])</f>
        <v>0</v>
      </c>
    </row>
    <row r="23" spans="1:16" ht="22" customHeight="1" thickBot="1">
      <c r="A23" s="61" t="s">
        <v>71</v>
      </c>
      <c r="B23" s="9" t="s">
        <v>42</v>
      </c>
      <c r="C23" s="11"/>
      <c r="D23" s="12"/>
      <c r="E23" s="11"/>
      <c r="F23" s="12"/>
      <c r="G23" s="12"/>
      <c r="H23" s="205"/>
      <c r="I23" s="12"/>
      <c r="J23" s="12"/>
      <c r="K23" s="12"/>
      <c r="L23" s="12"/>
      <c r="M23" s="12"/>
      <c r="N23" s="205"/>
      <c r="O23" s="13"/>
      <c r="P23" s="56">
        <f>SUM(Kiribas[[#This Row],[ADRA]:[WORLD VISION]])</f>
        <v>0</v>
      </c>
    </row>
    <row r="24" spans="1:16" ht="22" customHeight="1" thickBot="1">
      <c r="A24" s="61" t="s">
        <v>71</v>
      </c>
      <c r="B24" s="9" t="s">
        <v>11</v>
      </c>
      <c r="C24" s="11"/>
      <c r="D24" s="12"/>
      <c r="E24" s="11"/>
      <c r="F24" s="12"/>
      <c r="G24" s="12"/>
      <c r="H24" s="205"/>
      <c r="I24" s="12"/>
      <c r="J24" s="12"/>
      <c r="K24" s="12"/>
      <c r="L24" s="12"/>
      <c r="M24" s="12"/>
      <c r="N24" s="205"/>
      <c r="O24" s="13"/>
      <c r="P24" s="56">
        <f>SUM(Kiribas[[#This Row],[ADRA]:[WORLD VISION]])</f>
        <v>0</v>
      </c>
    </row>
    <row r="25" spans="1:16" ht="22" customHeight="1" thickBot="1">
      <c r="A25" s="61" t="s">
        <v>71</v>
      </c>
      <c r="B25" s="9" t="s">
        <v>298</v>
      </c>
      <c r="C25" s="11"/>
      <c r="D25" s="12"/>
      <c r="E25" s="11"/>
      <c r="F25" s="12"/>
      <c r="G25" s="12"/>
      <c r="H25" s="205"/>
      <c r="I25" s="12"/>
      <c r="J25" s="12"/>
      <c r="K25" s="12"/>
      <c r="L25" s="12"/>
      <c r="M25" s="12"/>
      <c r="N25" s="205">
        <v>1200</v>
      </c>
      <c r="O25" s="13"/>
      <c r="P25" s="56">
        <f>SUM(Kiribas[[#This Row],[ADRA]:[WORLD VISION]])</f>
        <v>1200</v>
      </c>
    </row>
    <row r="26" spans="1:16" ht="22" customHeight="1" thickBot="1">
      <c r="A26" s="61" t="s">
        <v>71</v>
      </c>
      <c r="B26" s="9" t="s">
        <v>299</v>
      </c>
      <c r="C26" s="11"/>
      <c r="D26" s="117"/>
      <c r="E26" s="11"/>
      <c r="F26" s="117"/>
      <c r="G26" s="117"/>
      <c r="H26" s="205"/>
      <c r="I26" s="117"/>
      <c r="J26" s="117"/>
      <c r="K26" s="117"/>
      <c r="L26" s="117"/>
      <c r="M26" s="117"/>
      <c r="N26" s="205"/>
      <c r="O26" s="13"/>
      <c r="P26" s="56">
        <f>SUM(Kiribas[[#This Row],[ADRA]:[WORLD VISION]])</f>
        <v>0</v>
      </c>
    </row>
    <row r="27" spans="1:16" ht="22" customHeight="1" thickBot="1">
      <c r="A27" s="61" t="s">
        <v>71</v>
      </c>
      <c r="B27" s="5" t="s">
        <v>7</v>
      </c>
      <c r="C27" s="6"/>
      <c r="D27" s="7"/>
      <c r="E27" s="6"/>
      <c r="F27" s="7"/>
      <c r="G27" s="7"/>
      <c r="H27" s="204"/>
      <c r="I27" s="7"/>
      <c r="J27" s="7"/>
      <c r="K27" s="7"/>
      <c r="L27" s="7"/>
      <c r="M27" s="7"/>
      <c r="N27" s="204">
        <v>400</v>
      </c>
      <c r="O27" s="8"/>
      <c r="P27" s="57">
        <f>SUM(Kiribas[[#This Row],[ADRA]:[WORLD VISION]])</f>
        <v>400</v>
      </c>
    </row>
    <row r="28" spans="1:16" ht="22" customHeight="1" thickBot="1">
      <c r="A28" s="61" t="s">
        <v>71</v>
      </c>
      <c r="B28" s="9" t="s">
        <v>43</v>
      </c>
      <c r="C28" s="11"/>
      <c r="D28" s="12"/>
      <c r="E28" s="11"/>
      <c r="F28" s="12"/>
      <c r="G28" s="12"/>
      <c r="H28" s="205"/>
      <c r="I28" s="12"/>
      <c r="J28" s="12"/>
      <c r="K28" s="12"/>
      <c r="L28" s="12"/>
      <c r="M28" s="12"/>
      <c r="N28" s="205"/>
      <c r="O28" s="13"/>
      <c r="P28" s="56">
        <f>SUM(Kiribas[[#This Row],[ADRA]:[WORLD VISION]])</f>
        <v>0</v>
      </c>
    </row>
    <row r="29" spans="1:16" ht="22" customHeight="1" thickBot="1">
      <c r="A29" s="61" t="s">
        <v>71</v>
      </c>
      <c r="B29" s="5" t="s">
        <v>44</v>
      </c>
      <c r="C29" s="6"/>
      <c r="D29" s="7"/>
      <c r="E29" s="6"/>
      <c r="F29" s="7"/>
      <c r="G29" s="7"/>
      <c r="H29" s="204"/>
      <c r="I29" s="7"/>
      <c r="J29" s="7"/>
      <c r="K29" s="7"/>
      <c r="L29" s="7"/>
      <c r="M29" s="7"/>
      <c r="N29" s="204"/>
      <c r="O29" s="8"/>
      <c r="P29" s="57">
        <f>SUM(Kiribas[[#This Row],[ADRA]:[WORLD VISION]])</f>
        <v>0</v>
      </c>
    </row>
    <row r="30" spans="1:16" ht="23" customHeight="1" thickBot="1">
      <c r="A30" s="61" t="s">
        <v>71</v>
      </c>
      <c r="B30" s="9" t="s">
        <v>45</v>
      </c>
      <c r="C30" s="11"/>
      <c r="D30" s="12"/>
      <c r="E30" s="11"/>
      <c r="F30" s="12"/>
      <c r="G30" s="12"/>
      <c r="H30" s="205"/>
      <c r="I30" s="12"/>
      <c r="J30" s="12"/>
      <c r="K30" s="12"/>
      <c r="L30" s="12"/>
      <c r="M30" s="12"/>
      <c r="N30" s="205"/>
      <c r="O30" s="13"/>
      <c r="P30" s="56">
        <f>SUM(Kiribas[[#This Row],[ADRA]:[WORLD VISION]])</f>
        <v>0</v>
      </c>
    </row>
    <row r="31" spans="1:16" ht="23" customHeight="1" thickBot="1">
      <c r="A31" s="61" t="s">
        <v>71</v>
      </c>
      <c r="B31" s="5" t="s">
        <v>8</v>
      </c>
      <c r="C31" s="6"/>
      <c r="D31" s="7"/>
      <c r="E31" s="6"/>
      <c r="F31" s="7"/>
      <c r="G31" s="7"/>
      <c r="H31" s="204"/>
      <c r="I31" s="7"/>
      <c r="J31" s="7"/>
      <c r="K31" s="7"/>
      <c r="L31" s="7"/>
      <c r="M31" s="7"/>
      <c r="N31" s="204"/>
      <c r="O31" s="8"/>
      <c r="P31" s="57">
        <f>SUM(Kiribas[[#This Row],[ADRA]:[WORLD VISION]])</f>
        <v>0</v>
      </c>
    </row>
    <row r="32" spans="1:16" ht="23" customHeight="1" thickBot="1">
      <c r="A32" s="61" t="s">
        <v>71</v>
      </c>
      <c r="B32" s="9" t="s">
        <v>77</v>
      </c>
      <c r="C32" s="11"/>
      <c r="D32" s="12"/>
      <c r="E32" s="11"/>
      <c r="F32" s="12"/>
      <c r="G32" s="12"/>
      <c r="H32" s="205"/>
      <c r="I32" s="12"/>
      <c r="J32" s="12"/>
      <c r="K32" s="12"/>
      <c r="L32" s="12"/>
      <c r="M32" s="12"/>
      <c r="N32" s="205"/>
      <c r="O32" s="13"/>
      <c r="P32" s="62">
        <f>SUM(Kiribas[[#This Row],[ADRA]:[WORLD VISION]])</f>
        <v>0</v>
      </c>
    </row>
    <row r="33" spans="1:16" ht="23" customHeight="1" thickBot="1">
      <c r="A33" s="61" t="s">
        <v>71</v>
      </c>
      <c r="B33" s="9" t="s">
        <v>25</v>
      </c>
      <c r="C33" s="11"/>
      <c r="D33" s="12"/>
      <c r="E33" s="11"/>
      <c r="F33" s="12"/>
      <c r="G33" s="12"/>
      <c r="H33" s="205"/>
      <c r="I33" s="12"/>
      <c r="J33" s="12"/>
      <c r="K33" s="12"/>
      <c r="L33" s="12"/>
      <c r="M33" s="12"/>
      <c r="N33" s="205" t="s">
        <v>313</v>
      </c>
      <c r="O33" s="13"/>
      <c r="P33" s="56">
        <f>SUM(Kiribas[[#This Row],[ADRA]:[WORLD VISION]])</f>
        <v>0</v>
      </c>
    </row>
    <row r="34" spans="1:16" ht="23" customHeight="1" thickBot="1">
      <c r="A34" s="61" t="s">
        <v>71</v>
      </c>
      <c r="B34" s="9" t="s">
        <v>20</v>
      </c>
      <c r="C34" s="11"/>
      <c r="D34" s="12"/>
      <c r="E34" s="11"/>
      <c r="F34" s="12"/>
      <c r="G34" s="12"/>
      <c r="H34" s="205"/>
      <c r="I34" s="12"/>
      <c r="J34" s="12"/>
      <c r="K34" s="12"/>
      <c r="L34" s="12"/>
      <c r="M34" s="12"/>
      <c r="N34" s="205"/>
      <c r="O34" s="13"/>
      <c r="P34" s="56">
        <f>SUM(Kiribas[[#This Row],[ADRA]:[WORLD VISION]])</f>
        <v>0</v>
      </c>
    </row>
    <row r="35" spans="1:16" ht="22" customHeight="1" thickBot="1">
      <c r="A35" s="61" t="s">
        <v>71</v>
      </c>
      <c r="B35" s="38" t="s">
        <v>22</v>
      </c>
      <c r="C35" s="39"/>
      <c r="D35" s="40"/>
      <c r="E35" s="39"/>
      <c r="F35" s="40"/>
      <c r="G35" s="40"/>
      <c r="H35" s="207"/>
      <c r="I35" s="40"/>
      <c r="J35" s="40"/>
      <c r="K35" s="40"/>
      <c r="L35" s="40"/>
      <c r="M35" s="40"/>
      <c r="N35" s="223"/>
      <c r="O35" s="41"/>
      <c r="P35" s="58">
        <f>SUM(Kiribas[[#This Row],[ADRA]:[WORLD VISION]])</f>
        <v>0</v>
      </c>
    </row>
    <row r="36" spans="1:16" ht="22" customHeight="1" thickBot="1">
      <c r="A36" s="20" t="s">
        <v>29</v>
      </c>
      <c r="B36" s="42" t="s">
        <v>26</v>
      </c>
      <c r="C36" s="43"/>
      <c r="D36" s="44"/>
      <c r="E36" s="43"/>
      <c r="F36" s="44"/>
      <c r="G36" s="44"/>
      <c r="H36" s="208"/>
      <c r="I36" s="44"/>
      <c r="J36" s="44"/>
      <c r="K36" s="44"/>
      <c r="L36" s="44"/>
      <c r="M36" s="44"/>
      <c r="N36" s="208"/>
      <c r="O36" s="45"/>
      <c r="P36" s="59">
        <f>SUM(Kiribas[[#This Row],[ADRA]:[WORLD VISION]])</f>
        <v>0</v>
      </c>
    </row>
    <row r="37" spans="1:16" ht="22" customHeight="1" thickBot="1">
      <c r="A37" s="20" t="s">
        <v>29</v>
      </c>
      <c r="B37" s="9" t="s">
        <v>23</v>
      </c>
      <c r="C37" s="11"/>
      <c r="D37" s="12"/>
      <c r="E37" s="11"/>
      <c r="F37" s="12"/>
      <c r="G37" s="12"/>
      <c r="H37" s="205"/>
      <c r="I37" s="12"/>
      <c r="J37" s="12"/>
      <c r="K37" s="12"/>
      <c r="L37" s="12"/>
      <c r="M37" s="12"/>
      <c r="N37" s="205"/>
      <c r="O37" s="13"/>
      <c r="P37" s="56">
        <f>SUM(Kiribas[[#This Row],[ADRA]:[WORLD VISION]])</f>
        <v>0</v>
      </c>
    </row>
    <row r="38" spans="1:16" ht="22" customHeight="1" thickBot="1">
      <c r="A38" s="20" t="s">
        <v>29</v>
      </c>
      <c r="B38" s="38" t="s">
        <v>24</v>
      </c>
      <c r="C38" s="39"/>
      <c r="D38" s="40"/>
      <c r="E38" s="39"/>
      <c r="F38" s="40"/>
      <c r="G38" s="40"/>
      <c r="H38" s="207"/>
      <c r="I38" s="40"/>
      <c r="J38" s="40"/>
      <c r="K38" s="40"/>
      <c r="L38" s="40"/>
      <c r="M38" s="40"/>
      <c r="N38" s="223"/>
      <c r="O38" s="41"/>
      <c r="P38" s="58">
        <f>SUM(Kiribas[[#This Row],[ADRA]:[WORLD VISION]])</f>
        <v>0</v>
      </c>
    </row>
    <row r="39" spans="1:16" ht="22" customHeight="1" thickBot="1">
      <c r="A39" s="19" t="s">
        <v>30</v>
      </c>
      <c r="B39" s="1" t="s">
        <v>50</v>
      </c>
      <c r="C39" s="2"/>
      <c r="D39" s="3"/>
      <c r="E39" s="2"/>
      <c r="F39" s="3"/>
      <c r="G39" s="3"/>
      <c r="H39" s="203"/>
      <c r="I39" s="3"/>
      <c r="J39" s="3"/>
      <c r="K39" s="3"/>
      <c r="L39" s="3"/>
      <c r="M39" s="3"/>
      <c r="N39" s="203"/>
      <c r="O39" s="4"/>
      <c r="P39" s="55">
        <f>SUM(Kiribas[[#This Row],[ADRA]:[WORLD VISION]])</f>
        <v>0</v>
      </c>
    </row>
    <row r="40" spans="1:16" ht="22" customHeight="1" thickBot="1">
      <c r="A40" s="19" t="s">
        <v>30</v>
      </c>
      <c r="B40" s="9" t="s">
        <v>9</v>
      </c>
      <c r="C40" s="11"/>
      <c r="D40" s="12"/>
      <c r="E40" s="11"/>
      <c r="F40" s="12"/>
      <c r="G40" s="12"/>
      <c r="H40" s="205"/>
      <c r="I40" s="12"/>
      <c r="J40" s="12"/>
      <c r="K40" s="12"/>
      <c r="L40" s="12"/>
      <c r="M40" s="12"/>
      <c r="N40" s="205"/>
      <c r="O40" s="13"/>
      <c r="P40" s="56">
        <f>SUM(Kiribas[[#This Row],[ADRA]:[WORLD VISION]])</f>
        <v>0</v>
      </c>
    </row>
    <row r="41" spans="1:16" ht="22" customHeight="1" thickBot="1">
      <c r="A41" s="19" t="s">
        <v>30</v>
      </c>
      <c r="B41" s="9" t="s">
        <v>10</v>
      </c>
      <c r="C41" s="11"/>
      <c r="D41" s="12"/>
      <c r="E41" s="11"/>
      <c r="F41" s="12"/>
      <c r="G41" s="12"/>
      <c r="H41" s="205"/>
      <c r="I41" s="12"/>
      <c r="J41" s="12"/>
      <c r="K41" s="12"/>
      <c r="L41" s="12"/>
      <c r="M41" s="12"/>
      <c r="N41" s="205"/>
      <c r="O41" s="13"/>
      <c r="P41" s="56">
        <f>SUM(Kiribas[[#This Row],[ADRA]:[WORLD VISION]])</f>
        <v>0</v>
      </c>
    </row>
    <row r="42" spans="1:16" ht="22" customHeight="1">
      <c r="A42" s="19" t="s">
        <v>30</v>
      </c>
      <c r="B42" s="21" t="s">
        <v>21</v>
      </c>
      <c r="C42" s="22"/>
      <c r="D42" s="23"/>
      <c r="E42" s="22"/>
      <c r="F42" s="23"/>
      <c r="G42" s="23"/>
      <c r="H42" s="23"/>
      <c r="I42" s="23"/>
      <c r="J42" s="23"/>
      <c r="K42" s="23"/>
      <c r="L42" s="23"/>
      <c r="M42" s="23"/>
      <c r="N42" s="23"/>
      <c r="O42" s="24"/>
      <c r="P42" s="60">
        <f>SUM(Kiribas[[#This Row],[ADRA]:[WORLD VISION]])</f>
        <v>0</v>
      </c>
    </row>
  </sheetData>
  <mergeCells count="1">
    <mergeCell ref="A1:P1"/>
  </mergeCells>
  <pageMargins left="0.75" right="0.75" top="1" bottom="1" header="0.5" footer="0.5"/>
  <pageSetup orientation="portrait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AB42"/>
  <sheetViews>
    <sheetView zoomScale="50" zoomScaleNormal="50" zoomScalePageLayoutView="50" workbookViewId="0">
      <selection activeCell="X13" sqref="X13"/>
    </sheetView>
  </sheetViews>
  <sheetFormatPr baseColWidth="10" defaultColWidth="11" defaultRowHeight="15" x14ac:dyDescent="0"/>
  <cols>
    <col min="1" max="1" width="15" customWidth="1"/>
    <col min="2" max="2" width="47.6640625" customWidth="1"/>
    <col min="3" max="3" width="17.6640625" hidden="1" customWidth="1"/>
    <col min="4" max="4" width="15.1640625" hidden="1" customWidth="1"/>
    <col min="5" max="7" width="17.6640625" hidden="1" customWidth="1"/>
    <col min="8" max="8" width="17.6640625" customWidth="1"/>
    <col min="9" max="10" width="18.6640625" hidden="1" customWidth="1"/>
    <col min="11" max="15" width="17.6640625" hidden="1" customWidth="1"/>
    <col min="16" max="16" width="17.6640625" style="30" customWidth="1"/>
  </cols>
  <sheetData>
    <row r="1" spans="1:28" ht="85.5" customHeight="1" thickBot="1">
      <c r="A1" s="365" t="s">
        <v>309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</row>
    <row r="2" spans="1:28" s="29" customFormat="1" ht="42.75" thickBot="1">
      <c r="A2" s="53" t="s">
        <v>51</v>
      </c>
      <c r="B2" s="25" t="s">
        <v>13</v>
      </c>
      <c r="C2" s="26" t="s">
        <v>1</v>
      </c>
      <c r="D2" s="27" t="s">
        <v>14</v>
      </c>
      <c r="E2" s="26" t="s">
        <v>70</v>
      </c>
      <c r="F2" s="27" t="s">
        <v>4</v>
      </c>
      <c r="G2" s="27" t="s">
        <v>2</v>
      </c>
      <c r="H2" s="28" t="s">
        <v>83</v>
      </c>
      <c r="I2" s="27" t="s">
        <v>3</v>
      </c>
      <c r="J2" s="27" t="s">
        <v>72</v>
      </c>
      <c r="K2" s="27" t="s">
        <v>15</v>
      </c>
      <c r="L2" s="27" t="s">
        <v>170</v>
      </c>
      <c r="M2" s="28" t="s">
        <v>18</v>
      </c>
      <c r="N2" s="27" t="s">
        <v>5</v>
      </c>
      <c r="O2" s="28" t="s">
        <v>49</v>
      </c>
      <c r="P2" s="54" t="s">
        <v>19</v>
      </c>
    </row>
    <row r="3" spans="1:28" ht="22" customHeight="1" thickBot="1">
      <c r="A3" s="19" t="s">
        <v>27</v>
      </c>
      <c r="B3" s="1" t="s">
        <v>34</v>
      </c>
      <c r="C3" s="2"/>
      <c r="D3" s="3"/>
      <c r="E3" s="2"/>
      <c r="F3" s="3"/>
      <c r="G3" s="3"/>
      <c r="H3" s="203">
        <v>300</v>
      </c>
      <c r="I3" s="3"/>
      <c r="J3" s="3"/>
      <c r="K3" s="3"/>
      <c r="L3" s="3"/>
      <c r="M3" s="3"/>
      <c r="N3" s="3"/>
      <c r="O3" s="4"/>
      <c r="P3" s="55">
        <f>SUM(Palau[[#This Row],[ADRA]:[WORLD VISION]])</f>
        <v>300</v>
      </c>
    </row>
    <row r="4" spans="1:28" ht="22" customHeight="1" thickBot="1">
      <c r="A4" s="19" t="s">
        <v>27</v>
      </c>
      <c r="B4" s="9" t="s">
        <v>35</v>
      </c>
      <c r="C4" s="11"/>
      <c r="D4" s="12"/>
      <c r="E4" s="11"/>
      <c r="F4" s="12"/>
      <c r="G4" s="12"/>
      <c r="H4" s="205">
        <v>24</v>
      </c>
      <c r="I4" s="12"/>
      <c r="J4" s="12"/>
      <c r="K4" s="12"/>
      <c r="L4" s="12"/>
      <c r="M4" s="12"/>
      <c r="N4" s="117"/>
      <c r="O4" s="13"/>
      <c r="P4" s="56">
        <f>SUM(Palau[[#This Row],[ADRA]:[WORLD VISION]])</f>
        <v>24</v>
      </c>
    </row>
    <row r="5" spans="1:28" ht="22" customHeight="1" thickBot="1">
      <c r="A5" s="19" t="s">
        <v>27</v>
      </c>
      <c r="B5" s="9" t="s">
        <v>6</v>
      </c>
      <c r="C5" s="11"/>
      <c r="D5" s="12"/>
      <c r="E5" s="11"/>
      <c r="F5" s="12"/>
      <c r="G5" s="12"/>
      <c r="H5" s="205"/>
      <c r="I5" s="12"/>
      <c r="J5" s="12"/>
      <c r="K5" s="12"/>
      <c r="L5" s="12"/>
      <c r="M5" s="12"/>
      <c r="N5" s="117"/>
      <c r="O5" s="13"/>
      <c r="P5" s="56">
        <f>SUM(Palau[[#This Row],[ADRA]:[WORLD VISION]])</f>
        <v>0</v>
      </c>
    </row>
    <row r="6" spans="1:28" ht="22" customHeight="1" thickBot="1">
      <c r="A6" s="19" t="s">
        <v>27</v>
      </c>
      <c r="B6" s="5" t="s">
        <v>47</v>
      </c>
      <c r="C6" s="6"/>
      <c r="D6" s="7"/>
      <c r="E6" s="6"/>
      <c r="F6" s="7"/>
      <c r="G6" s="7"/>
      <c r="H6" s="204"/>
      <c r="I6" s="7"/>
      <c r="J6" s="7"/>
      <c r="K6" s="7"/>
      <c r="L6" s="7"/>
      <c r="M6" s="7"/>
      <c r="N6" s="118"/>
      <c r="O6" s="8"/>
      <c r="P6" s="57">
        <f>SUM(Palau[[#This Row],[ADRA]:[WORLD VISION]])</f>
        <v>0</v>
      </c>
    </row>
    <row r="7" spans="1:28" ht="22" customHeight="1" thickBot="1">
      <c r="A7" s="19" t="s">
        <v>27</v>
      </c>
      <c r="B7" s="9" t="s">
        <v>48</v>
      </c>
      <c r="C7" s="11"/>
      <c r="D7" s="12"/>
      <c r="E7" s="11"/>
      <c r="F7" s="12"/>
      <c r="G7" s="12"/>
      <c r="H7" s="205"/>
      <c r="I7" s="12"/>
      <c r="J7" s="12"/>
      <c r="K7" s="12"/>
      <c r="L7" s="12"/>
      <c r="M7" s="12"/>
      <c r="N7" s="117"/>
      <c r="O7" s="13"/>
      <c r="P7" s="56">
        <f>SUM(Palau[[#This Row],[ADRA]:[WORLD VISION]])</f>
        <v>0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ht="22" customHeight="1" thickBot="1">
      <c r="A8" s="19" t="s">
        <v>27</v>
      </c>
      <c r="B8" s="5" t="s">
        <v>33</v>
      </c>
      <c r="C8" s="6"/>
      <c r="D8" s="7"/>
      <c r="E8" s="6"/>
      <c r="F8" s="7"/>
      <c r="G8" s="7"/>
      <c r="H8" s="204">
        <v>500</v>
      </c>
      <c r="I8" s="7"/>
      <c r="J8" s="7"/>
      <c r="K8" s="7"/>
      <c r="L8" s="7"/>
      <c r="M8" s="7"/>
      <c r="N8" s="118"/>
      <c r="O8" s="8"/>
      <c r="P8" s="57">
        <f>SUM(Palau[[#This Row],[ADRA]:[WORLD VISION]])</f>
        <v>500</v>
      </c>
    </row>
    <row r="9" spans="1:28" ht="22" customHeight="1" thickBot="1">
      <c r="A9" s="19" t="s">
        <v>27</v>
      </c>
      <c r="B9" s="9" t="s">
        <v>36</v>
      </c>
      <c r="C9" s="11"/>
      <c r="D9" s="12"/>
      <c r="E9" s="11"/>
      <c r="F9" s="12"/>
      <c r="G9" s="12"/>
      <c r="H9" s="205"/>
      <c r="I9" s="12"/>
      <c r="J9" s="12"/>
      <c r="K9" s="12"/>
      <c r="L9" s="12"/>
      <c r="M9" s="12"/>
      <c r="N9" s="117"/>
      <c r="O9" s="13"/>
      <c r="P9" s="56">
        <f>SUM(Palau[[#This Row],[ADRA]:[WORLD VISION]])</f>
        <v>0</v>
      </c>
    </row>
    <row r="10" spans="1:28" ht="22" customHeight="1" thickBot="1">
      <c r="A10" s="19" t="s">
        <v>27</v>
      </c>
      <c r="B10" s="9" t="s">
        <v>12</v>
      </c>
      <c r="C10" s="11"/>
      <c r="D10" s="12"/>
      <c r="E10" s="11"/>
      <c r="F10" s="12"/>
      <c r="G10" s="12"/>
      <c r="H10" s="205">
        <v>3</v>
      </c>
      <c r="I10" s="12"/>
      <c r="J10" s="12"/>
      <c r="K10" s="12"/>
      <c r="L10" s="12"/>
      <c r="M10" s="12"/>
      <c r="N10" s="117"/>
      <c r="O10" s="13"/>
      <c r="P10" s="56">
        <f>SUM(Palau[[#This Row],[ADRA]:[WORLD VISION]])</f>
        <v>3</v>
      </c>
    </row>
    <row r="11" spans="1:28" ht="22" customHeight="1" thickBot="1">
      <c r="A11" s="19" t="s">
        <v>27</v>
      </c>
      <c r="B11" s="5" t="s">
        <v>32</v>
      </c>
      <c r="C11" s="6"/>
      <c r="D11" s="7"/>
      <c r="E11" s="6"/>
      <c r="F11" s="7"/>
      <c r="G11" s="7"/>
      <c r="H11" s="204">
        <v>50</v>
      </c>
      <c r="I11" s="7"/>
      <c r="J11" s="7"/>
      <c r="K11" s="7"/>
      <c r="L11" s="7"/>
      <c r="M11" s="7"/>
      <c r="N11" s="118"/>
      <c r="O11" s="8"/>
      <c r="P11" s="57">
        <f>SUM(Palau[[#This Row],[ADRA]:[WORLD VISION]])</f>
        <v>50</v>
      </c>
    </row>
    <row r="12" spans="1:28" ht="22" customHeight="1" thickBot="1">
      <c r="A12" s="19" t="s">
        <v>27</v>
      </c>
      <c r="B12" s="9" t="s">
        <v>37</v>
      </c>
      <c r="C12" s="11"/>
      <c r="D12" s="12"/>
      <c r="E12" s="11"/>
      <c r="F12" s="12"/>
      <c r="G12" s="12"/>
      <c r="H12" s="205"/>
      <c r="I12" s="12"/>
      <c r="J12" s="12"/>
      <c r="K12" s="12"/>
      <c r="L12" s="12"/>
      <c r="M12" s="12"/>
      <c r="N12" s="117"/>
      <c r="O12" s="13"/>
      <c r="P12" s="56">
        <f>SUM(Palau[[#This Row],[ADRA]:[WORLD VISION]])</f>
        <v>0</v>
      </c>
    </row>
    <row r="13" spans="1:28" ht="22" customHeight="1" thickBot="1">
      <c r="A13" s="19" t="s">
        <v>27</v>
      </c>
      <c r="B13" s="9" t="s">
        <v>74</v>
      </c>
      <c r="C13" s="11"/>
      <c r="D13" s="12"/>
      <c r="E13" s="11"/>
      <c r="F13" s="12"/>
      <c r="G13" s="12"/>
      <c r="H13" s="205">
        <v>150</v>
      </c>
      <c r="I13" s="12"/>
      <c r="J13" s="12"/>
      <c r="K13" s="12"/>
      <c r="L13" s="12"/>
      <c r="M13" s="12"/>
      <c r="N13" s="117"/>
      <c r="O13" s="13"/>
      <c r="P13" s="56">
        <f>SUM(Palau[[#This Row],[ADRA]:[WORLD VISION]])</f>
        <v>150</v>
      </c>
    </row>
    <row r="14" spans="1:28" ht="22" customHeight="1" thickBot="1">
      <c r="A14" s="19" t="s">
        <v>27</v>
      </c>
      <c r="B14" s="9" t="s">
        <v>75</v>
      </c>
      <c r="C14" s="11"/>
      <c r="D14" s="12"/>
      <c r="E14" s="11"/>
      <c r="F14" s="12"/>
      <c r="G14" s="12"/>
      <c r="H14" s="205"/>
      <c r="I14" s="12"/>
      <c r="J14" s="12"/>
      <c r="K14" s="12"/>
      <c r="L14" s="12"/>
      <c r="M14" s="12"/>
      <c r="N14" s="117"/>
      <c r="O14" s="13"/>
      <c r="P14" s="62">
        <f>SUM(Palau[[#This Row],[ADRA]:[WORLD VISION]])</f>
        <v>0</v>
      </c>
    </row>
    <row r="15" spans="1:28" ht="22" customHeight="1" thickBot="1">
      <c r="A15" s="19" t="s">
        <v>27</v>
      </c>
      <c r="B15" s="123" t="s">
        <v>300</v>
      </c>
      <c r="C15" s="124"/>
      <c r="D15" s="120"/>
      <c r="E15" s="124"/>
      <c r="F15" s="120"/>
      <c r="G15" s="120"/>
      <c r="H15" s="205">
        <v>7</v>
      </c>
      <c r="I15" s="120"/>
      <c r="J15" s="120"/>
      <c r="K15" s="120"/>
      <c r="L15" s="120"/>
      <c r="M15" s="120"/>
      <c r="N15" s="120"/>
      <c r="O15" s="125"/>
      <c r="P15" s="126">
        <f>SUM(Australia[[#This Row],[ADRA]:[WORLD VISION]])</f>
        <v>0</v>
      </c>
    </row>
    <row r="16" spans="1:28" ht="22" customHeight="1" thickBot="1">
      <c r="A16" s="19" t="s">
        <v>27</v>
      </c>
      <c r="B16" s="5" t="s">
        <v>38</v>
      </c>
      <c r="C16" s="6"/>
      <c r="D16" s="7"/>
      <c r="E16" s="6"/>
      <c r="F16" s="7"/>
      <c r="G16" s="7"/>
      <c r="H16" s="204">
        <v>100</v>
      </c>
      <c r="I16" s="7"/>
      <c r="J16" s="7"/>
      <c r="K16" s="7"/>
      <c r="L16" s="7"/>
      <c r="M16" s="7"/>
      <c r="N16" s="118"/>
      <c r="O16" s="8"/>
      <c r="P16" s="57">
        <f>SUM(Palau[[#This Row],[ADRA]:[WORLD VISION]])</f>
        <v>100</v>
      </c>
    </row>
    <row r="17" spans="1:16" s="14" customFormat="1" ht="22" customHeight="1" thickBot="1">
      <c r="A17" s="19" t="s">
        <v>27</v>
      </c>
      <c r="B17" s="9" t="s">
        <v>39</v>
      </c>
      <c r="C17" s="11"/>
      <c r="D17" s="12"/>
      <c r="E17" s="11"/>
      <c r="F17" s="12"/>
      <c r="G17" s="12"/>
      <c r="H17" s="205"/>
      <c r="I17" s="12"/>
      <c r="J17" s="12"/>
      <c r="K17" s="12"/>
      <c r="L17" s="12"/>
      <c r="M17" s="12"/>
      <c r="N17" s="117"/>
      <c r="O17" s="13"/>
      <c r="P17" s="56">
        <f>SUM(Palau[[#This Row],[ADRA]:[WORLD VISION]])</f>
        <v>0</v>
      </c>
    </row>
    <row r="18" spans="1:16" ht="21.75" thickBot="1">
      <c r="A18" s="19" t="s">
        <v>27</v>
      </c>
      <c r="B18" s="5" t="s">
        <v>46</v>
      </c>
      <c r="C18" s="6"/>
      <c r="D18" s="7"/>
      <c r="E18" s="6"/>
      <c r="F18" s="7"/>
      <c r="G18" s="7"/>
      <c r="H18" s="204"/>
      <c r="I18" s="7"/>
      <c r="J18" s="7"/>
      <c r="K18" s="7"/>
      <c r="L18" s="7"/>
      <c r="M18" s="7"/>
      <c r="N18" s="118"/>
      <c r="O18" s="8"/>
      <c r="P18" s="57">
        <f>SUM(Palau[[#This Row],[ADRA]:[WORLD VISION]])</f>
        <v>0</v>
      </c>
    </row>
    <row r="19" spans="1:16" s="14" customFormat="1" ht="21.75" thickBot="1">
      <c r="A19" s="19" t="s">
        <v>27</v>
      </c>
      <c r="B19" s="10" t="s">
        <v>40</v>
      </c>
      <c r="C19" s="15"/>
      <c r="D19" s="16"/>
      <c r="E19" s="15"/>
      <c r="F19" s="16"/>
      <c r="G19" s="16"/>
      <c r="H19" s="206"/>
      <c r="I19" s="16"/>
      <c r="J19" s="16"/>
      <c r="K19" s="16"/>
      <c r="L19" s="16"/>
      <c r="M19" s="16"/>
      <c r="N19" s="117"/>
      <c r="O19" s="13"/>
      <c r="P19" s="56">
        <f>SUM(Palau[[#This Row],[ADRA]:[WORLD VISION]])</f>
        <v>0</v>
      </c>
    </row>
    <row r="20" spans="1:16" s="14" customFormat="1" ht="21.75" thickBot="1">
      <c r="A20" s="19" t="s">
        <v>27</v>
      </c>
      <c r="B20" s="77" t="s">
        <v>147</v>
      </c>
      <c r="C20" s="78"/>
      <c r="D20" s="79"/>
      <c r="E20" s="78"/>
      <c r="F20" s="79"/>
      <c r="G20" s="79"/>
      <c r="H20" s="205"/>
      <c r="I20" s="79"/>
      <c r="J20" s="79"/>
      <c r="K20" s="79"/>
      <c r="L20" s="79"/>
      <c r="M20" s="79"/>
      <c r="N20" s="117"/>
      <c r="O20" s="80"/>
      <c r="P20" s="56">
        <f>SUM(Palau[[#This Row],[ADRA]:[WORLD VISION]])</f>
        <v>0</v>
      </c>
    </row>
    <row r="21" spans="1:16" ht="21.75" thickBot="1">
      <c r="A21" s="19" t="s">
        <v>27</v>
      </c>
      <c r="B21" s="38" t="s">
        <v>31</v>
      </c>
      <c r="C21" s="39"/>
      <c r="D21" s="40"/>
      <c r="E21" s="39"/>
      <c r="F21" s="40"/>
      <c r="G21" s="40"/>
      <c r="H21" s="223"/>
      <c r="I21" s="40"/>
      <c r="J21" s="40"/>
      <c r="K21" s="40"/>
      <c r="L21" s="40"/>
      <c r="M21" s="40"/>
      <c r="N21" s="40"/>
      <c r="O21" s="41"/>
      <c r="P21" s="58">
        <f>SUM(Palau[[#This Row],[ADRA]:[WORLD VISION]])</f>
        <v>0</v>
      </c>
    </row>
    <row r="22" spans="1:16" ht="22" customHeight="1" thickBot="1">
      <c r="A22" s="61" t="s">
        <v>71</v>
      </c>
      <c r="B22" s="42" t="s">
        <v>41</v>
      </c>
      <c r="C22" s="43"/>
      <c r="D22" s="44"/>
      <c r="E22" s="43"/>
      <c r="F22" s="44"/>
      <c r="G22" s="44"/>
      <c r="H22" s="208"/>
      <c r="I22" s="44"/>
      <c r="J22" s="44"/>
      <c r="K22" s="44"/>
      <c r="L22" s="44"/>
      <c r="M22" s="44"/>
      <c r="N22" s="44"/>
      <c r="O22" s="45"/>
      <c r="P22" s="59">
        <f>SUM(Palau[[#This Row],[ADRA]:[WORLD VISION]])</f>
        <v>0</v>
      </c>
    </row>
    <row r="23" spans="1:16" ht="22" customHeight="1" thickBot="1">
      <c r="A23" s="61" t="s">
        <v>71</v>
      </c>
      <c r="B23" s="9" t="s">
        <v>42</v>
      </c>
      <c r="C23" s="11"/>
      <c r="D23" s="12"/>
      <c r="E23" s="11"/>
      <c r="F23" s="12"/>
      <c r="G23" s="12"/>
      <c r="H23" s="205"/>
      <c r="I23" s="12"/>
      <c r="J23" s="12"/>
      <c r="K23" s="12"/>
      <c r="L23" s="12"/>
      <c r="M23" s="12"/>
      <c r="N23" s="117"/>
      <c r="O23" s="13"/>
      <c r="P23" s="56">
        <f>SUM(Palau[[#This Row],[ADRA]:[WORLD VISION]])</f>
        <v>0</v>
      </c>
    </row>
    <row r="24" spans="1:16" ht="22" customHeight="1" thickBot="1">
      <c r="A24" s="61" t="s">
        <v>71</v>
      </c>
      <c r="B24" s="9" t="s">
        <v>11</v>
      </c>
      <c r="C24" s="11"/>
      <c r="D24" s="12"/>
      <c r="E24" s="11"/>
      <c r="F24" s="12"/>
      <c r="G24" s="12"/>
      <c r="H24" s="205"/>
      <c r="I24" s="12"/>
      <c r="J24" s="12"/>
      <c r="K24" s="12"/>
      <c r="L24" s="12"/>
      <c r="M24" s="12"/>
      <c r="N24" s="117"/>
      <c r="O24" s="13"/>
      <c r="P24" s="56">
        <f>SUM(Palau[[#This Row],[ADRA]:[WORLD VISION]])</f>
        <v>0</v>
      </c>
    </row>
    <row r="25" spans="1:16" ht="22" customHeight="1" thickBot="1">
      <c r="A25" s="61" t="s">
        <v>71</v>
      </c>
      <c r="B25" s="9" t="s">
        <v>298</v>
      </c>
      <c r="C25" s="11"/>
      <c r="D25" s="12"/>
      <c r="E25" s="11"/>
      <c r="F25" s="12"/>
      <c r="G25" s="12"/>
      <c r="H25" s="205"/>
      <c r="I25" s="12"/>
      <c r="J25" s="12"/>
      <c r="K25" s="12"/>
      <c r="L25" s="12"/>
      <c r="M25" s="12"/>
      <c r="N25" s="12"/>
      <c r="O25" s="13"/>
      <c r="P25" s="56">
        <f t="shared" ref="P25" si="0">SUM(C25:O25)</f>
        <v>0</v>
      </c>
    </row>
    <row r="26" spans="1:16" ht="22" customHeight="1" thickBot="1">
      <c r="A26" s="61" t="s">
        <v>71</v>
      </c>
      <c r="B26" s="9" t="s">
        <v>299</v>
      </c>
      <c r="C26" s="11"/>
      <c r="D26" s="117"/>
      <c r="E26" s="11"/>
      <c r="F26" s="117"/>
      <c r="G26" s="117"/>
      <c r="H26" s="205"/>
      <c r="I26" s="117"/>
      <c r="J26" s="117"/>
      <c r="K26" s="117"/>
      <c r="L26" s="117"/>
      <c r="M26" s="117"/>
      <c r="N26" s="117"/>
      <c r="O26" s="13"/>
      <c r="P26" s="56"/>
    </row>
    <row r="27" spans="1:16" ht="22" customHeight="1" thickBot="1">
      <c r="A27" s="61" t="s">
        <v>71</v>
      </c>
      <c r="B27" s="5" t="s">
        <v>7</v>
      </c>
      <c r="C27" s="6"/>
      <c r="D27" s="7"/>
      <c r="E27" s="6"/>
      <c r="F27" s="7"/>
      <c r="G27" s="7"/>
      <c r="H27" s="204">
        <v>300</v>
      </c>
      <c r="I27" s="7"/>
      <c r="J27" s="7"/>
      <c r="K27" s="7"/>
      <c r="L27" s="7"/>
      <c r="M27" s="7"/>
      <c r="N27" s="118"/>
      <c r="O27" s="8"/>
      <c r="P27" s="57">
        <f>SUM(Palau[[#This Row],[ADRA]:[WORLD VISION]])</f>
        <v>300</v>
      </c>
    </row>
    <row r="28" spans="1:16" ht="22" customHeight="1" thickBot="1">
      <c r="A28" s="61" t="s">
        <v>71</v>
      </c>
      <c r="B28" s="9" t="s">
        <v>43</v>
      </c>
      <c r="C28" s="11"/>
      <c r="D28" s="12"/>
      <c r="E28" s="11"/>
      <c r="F28" s="12"/>
      <c r="G28" s="12"/>
      <c r="H28" s="205">
        <v>414</v>
      </c>
      <c r="I28" s="12"/>
      <c r="J28" s="12"/>
      <c r="K28" s="12"/>
      <c r="L28" s="12"/>
      <c r="M28" s="12"/>
      <c r="N28" s="117"/>
      <c r="O28" s="13"/>
      <c r="P28" s="56">
        <f>SUM(Palau[[#This Row],[ADRA]:[WORLD VISION]])</f>
        <v>414</v>
      </c>
    </row>
    <row r="29" spans="1:16" ht="22" customHeight="1" thickBot="1">
      <c r="A29" s="61" t="s">
        <v>71</v>
      </c>
      <c r="B29" s="5" t="s">
        <v>44</v>
      </c>
      <c r="C29" s="6"/>
      <c r="D29" s="7"/>
      <c r="E29" s="6"/>
      <c r="F29" s="7"/>
      <c r="G29" s="7"/>
      <c r="H29" s="204"/>
      <c r="I29" s="7"/>
      <c r="J29" s="7"/>
      <c r="K29" s="7"/>
      <c r="L29" s="7"/>
      <c r="M29" s="7"/>
      <c r="N29" s="118"/>
      <c r="O29" s="8"/>
      <c r="P29" s="57">
        <f>SUM(Palau[[#This Row],[ADRA]:[WORLD VISION]])</f>
        <v>0</v>
      </c>
    </row>
    <row r="30" spans="1:16" ht="23" customHeight="1" thickBot="1">
      <c r="A30" s="61" t="s">
        <v>71</v>
      </c>
      <c r="B30" s="9" t="s">
        <v>45</v>
      </c>
      <c r="C30" s="11"/>
      <c r="D30" s="12"/>
      <c r="E30" s="11"/>
      <c r="F30" s="12"/>
      <c r="G30" s="12"/>
      <c r="H30" s="205">
        <v>1369</v>
      </c>
      <c r="I30" s="12"/>
      <c r="J30" s="12"/>
      <c r="K30" s="12"/>
      <c r="L30" s="12"/>
      <c r="M30" s="12"/>
      <c r="N30" s="117"/>
      <c r="O30" s="13"/>
      <c r="P30" s="56">
        <f>SUM(Palau[[#This Row],[ADRA]:[WORLD VISION]])</f>
        <v>1369</v>
      </c>
    </row>
    <row r="31" spans="1:16" ht="23" customHeight="1" thickBot="1">
      <c r="A31" s="61" t="s">
        <v>71</v>
      </c>
      <c r="B31" s="5" t="s">
        <v>76</v>
      </c>
      <c r="C31" s="6"/>
      <c r="D31" s="7"/>
      <c r="E31" s="6"/>
      <c r="F31" s="7"/>
      <c r="G31" s="7"/>
      <c r="H31" s="204">
        <v>100</v>
      </c>
      <c r="I31" s="7"/>
      <c r="J31" s="7"/>
      <c r="K31" s="7"/>
      <c r="L31" s="7"/>
      <c r="M31" s="7"/>
      <c r="N31" s="118"/>
      <c r="O31" s="8"/>
      <c r="P31" s="57">
        <f>SUM(Palau[[#This Row],[ADRA]:[WORLD VISION]])</f>
        <v>100</v>
      </c>
    </row>
    <row r="32" spans="1:16" ht="23" customHeight="1" thickBot="1">
      <c r="A32" s="61" t="s">
        <v>71</v>
      </c>
      <c r="B32" s="9" t="s">
        <v>77</v>
      </c>
      <c r="C32" s="11"/>
      <c r="D32" s="12"/>
      <c r="E32" s="11"/>
      <c r="F32" s="12"/>
      <c r="G32" s="12"/>
      <c r="H32" s="205"/>
      <c r="I32" s="12"/>
      <c r="J32" s="12"/>
      <c r="K32" s="12"/>
      <c r="L32" s="12"/>
      <c r="M32" s="12"/>
      <c r="N32" s="117"/>
      <c r="O32" s="13"/>
      <c r="P32" s="62">
        <f>SUM(Palau[[#This Row],[ADRA]:[WORLD VISION]])</f>
        <v>0</v>
      </c>
    </row>
    <row r="33" spans="1:16" ht="23" customHeight="1" thickBot="1">
      <c r="A33" s="61" t="s">
        <v>71</v>
      </c>
      <c r="B33" s="9" t="s">
        <v>25</v>
      </c>
      <c r="C33" s="11"/>
      <c r="D33" s="12"/>
      <c r="E33" s="11"/>
      <c r="F33" s="12"/>
      <c r="G33" s="12"/>
      <c r="H33" s="205">
        <v>787</v>
      </c>
      <c r="I33" s="12"/>
      <c r="J33" s="12"/>
      <c r="K33" s="12"/>
      <c r="L33" s="12"/>
      <c r="M33" s="12"/>
      <c r="N33" s="117"/>
      <c r="O33" s="13"/>
      <c r="P33" s="56">
        <f>SUM(Palau[[#This Row],[ADRA]:[WORLD VISION]])</f>
        <v>787</v>
      </c>
    </row>
    <row r="34" spans="1:16" ht="23" customHeight="1" thickBot="1">
      <c r="A34" s="61" t="s">
        <v>71</v>
      </c>
      <c r="B34" s="9" t="s">
        <v>20</v>
      </c>
      <c r="C34" s="11"/>
      <c r="D34" s="12"/>
      <c r="E34" s="11"/>
      <c r="F34" s="12"/>
      <c r="G34" s="12"/>
      <c r="H34" s="205"/>
      <c r="I34" s="12"/>
      <c r="J34" s="12"/>
      <c r="K34" s="12"/>
      <c r="L34" s="12"/>
      <c r="M34" s="12"/>
      <c r="N34" s="117"/>
      <c r="O34" s="13"/>
      <c r="P34" s="56">
        <f>SUM(Palau[[#This Row],[ADRA]:[WORLD VISION]])</f>
        <v>0</v>
      </c>
    </row>
    <row r="35" spans="1:16" ht="22" customHeight="1" thickBot="1">
      <c r="A35" s="61" t="s">
        <v>71</v>
      </c>
      <c r="B35" s="38" t="s">
        <v>22</v>
      </c>
      <c r="C35" s="39"/>
      <c r="D35" s="40"/>
      <c r="E35" s="39"/>
      <c r="F35" s="40"/>
      <c r="G35" s="40"/>
      <c r="H35" s="223"/>
      <c r="I35" s="40"/>
      <c r="J35" s="40"/>
      <c r="K35" s="40"/>
      <c r="L35" s="40"/>
      <c r="M35" s="40"/>
      <c r="N35" s="40"/>
      <c r="O35" s="41"/>
      <c r="P35" s="58">
        <f>SUM(Palau[[#This Row],[ADRA]:[WORLD VISION]])</f>
        <v>0</v>
      </c>
    </row>
    <row r="36" spans="1:16" ht="22" customHeight="1" thickBot="1">
      <c r="A36" s="20" t="s">
        <v>29</v>
      </c>
      <c r="B36" s="42" t="s">
        <v>26</v>
      </c>
      <c r="C36" s="43"/>
      <c r="D36" s="44"/>
      <c r="E36" s="43"/>
      <c r="F36" s="44"/>
      <c r="G36" s="44"/>
      <c r="H36" s="208"/>
      <c r="I36" s="44"/>
      <c r="J36" s="44"/>
      <c r="K36" s="44"/>
      <c r="L36" s="44"/>
      <c r="M36" s="44"/>
      <c r="N36" s="44"/>
      <c r="O36" s="45"/>
      <c r="P36" s="59">
        <f>SUM(Palau[[#This Row],[ADRA]:[WORLD VISION]])</f>
        <v>0</v>
      </c>
    </row>
    <row r="37" spans="1:16" ht="22" customHeight="1" thickBot="1">
      <c r="A37" s="20" t="s">
        <v>29</v>
      </c>
      <c r="B37" s="9" t="s">
        <v>23</v>
      </c>
      <c r="C37" s="11"/>
      <c r="D37" s="12"/>
      <c r="E37" s="11"/>
      <c r="F37" s="12"/>
      <c r="G37" s="12"/>
      <c r="H37" s="205">
        <v>2</v>
      </c>
      <c r="I37" s="12"/>
      <c r="J37" s="12"/>
      <c r="K37" s="12"/>
      <c r="L37" s="12"/>
      <c r="M37" s="12"/>
      <c r="N37" s="117"/>
      <c r="O37" s="13"/>
      <c r="P37" s="56">
        <f>SUM(Palau[[#This Row],[ADRA]:[WORLD VISION]])</f>
        <v>2</v>
      </c>
    </row>
    <row r="38" spans="1:16" ht="22" customHeight="1" thickBot="1">
      <c r="A38" s="20" t="s">
        <v>29</v>
      </c>
      <c r="B38" s="38" t="s">
        <v>24</v>
      </c>
      <c r="C38" s="39"/>
      <c r="D38" s="40"/>
      <c r="E38" s="39"/>
      <c r="F38" s="40"/>
      <c r="G38" s="40"/>
      <c r="H38" s="223">
        <v>6</v>
      </c>
      <c r="I38" s="40"/>
      <c r="J38" s="40"/>
      <c r="K38" s="40"/>
      <c r="L38" s="40"/>
      <c r="M38" s="40"/>
      <c r="N38" s="40"/>
      <c r="O38" s="41"/>
      <c r="P38" s="58">
        <f>SUM(Palau[[#This Row],[ADRA]:[WORLD VISION]])</f>
        <v>6</v>
      </c>
    </row>
    <row r="39" spans="1:16" ht="22" customHeight="1" thickBot="1">
      <c r="A39" s="19" t="s">
        <v>30</v>
      </c>
      <c r="B39" s="1" t="s">
        <v>50</v>
      </c>
      <c r="C39" s="2"/>
      <c r="D39" s="3"/>
      <c r="E39" s="2"/>
      <c r="F39" s="3"/>
      <c r="G39" s="3"/>
      <c r="H39" s="203"/>
      <c r="I39" s="3"/>
      <c r="J39" s="3"/>
      <c r="K39" s="3"/>
      <c r="L39" s="3"/>
      <c r="M39" s="3"/>
      <c r="N39" s="3"/>
      <c r="O39" s="4"/>
      <c r="P39" s="55">
        <f>SUM(Palau[[#This Row],[ADRA]:[WORLD VISION]])</f>
        <v>0</v>
      </c>
    </row>
    <row r="40" spans="1:16" ht="22" customHeight="1" thickBot="1">
      <c r="A40" s="19" t="s">
        <v>30</v>
      </c>
      <c r="B40" s="9" t="s">
        <v>9</v>
      </c>
      <c r="C40" s="11"/>
      <c r="D40" s="12"/>
      <c r="E40" s="11"/>
      <c r="F40" s="12"/>
      <c r="G40" s="12"/>
      <c r="H40" s="205">
        <v>2</v>
      </c>
      <c r="I40" s="12"/>
      <c r="J40" s="12"/>
      <c r="K40" s="12"/>
      <c r="L40" s="12"/>
      <c r="M40" s="12"/>
      <c r="N40" s="117"/>
      <c r="O40" s="13"/>
      <c r="P40" s="56">
        <f>SUM(Palau[[#This Row],[ADRA]:[WORLD VISION]])</f>
        <v>2</v>
      </c>
    </row>
    <row r="41" spans="1:16" ht="22" customHeight="1" thickBot="1">
      <c r="A41" s="19" t="s">
        <v>30</v>
      </c>
      <c r="B41" s="9" t="s">
        <v>10</v>
      </c>
      <c r="C41" s="11"/>
      <c r="D41" s="12"/>
      <c r="E41" s="11"/>
      <c r="F41" s="12"/>
      <c r="G41" s="12"/>
      <c r="H41" s="205">
        <v>9</v>
      </c>
      <c r="I41" s="12"/>
      <c r="J41" s="12"/>
      <c r="K41" s="12"/>
      <c r="L41" s="12"/>
      <c r="M41" s="12"/>
      <c r="N41" s="117"/>
      <c r="O41" s="13"/>
      <c r="P41" s="56">
        <f>SUM(Palau[[#This Row],[ADRA]:[WORLD VISION]])</f>
        <v>9</v>
      </c>
    </row>
    <row r="42" spans="1:16" ht="22" customHeight="1">
      <c r="A42" s="19" t="s">
        <v>30</v>
      </c>
      <c r="B42" s="21" t="s">
        <v>21</v>
      </c>
      <c r="C42" s="22"/>
      <c r="D42" s="23"/>
      <c r="E42" s="22"/>
      <c r="F42" s="23"/>
      <c r="G42" s="23"/>
      <c r="H42" s="23"/>
      <c r="I42" s="23"/>
      <c r="J42" s="23"/>
      <c r="K42" s="23"/>
      <c r="L42" s="23"/>
      <c r="M42" s="23"/>
      <c r="N42" s="23"/>
      <c r="O42" s="24"/>
      <c r="P42" s="60">
        <f>SUM(Palau[[#This Row],[ADRA]:[WORLD VISION]])</f>
        <v>0</v>
      </c>
    </row>
  </sheetData>
  <mergeCells count="1">
    <mergeCell ref="A1:P1"/>
  </mergeCells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AB42"/>
  <sheetViews>
    <sheetView zoomScale="50" zoomScaleNormal="50" zoomScalePageLayoutView="50" workbookViewId="0">
      <selection activeCell="I3" sqref="I3:I42"/>
    </sheetView>
  </sheetViews>
  <sheetFormatPr baseColWidth="10" defaultColWidth="11" defaultRowHeight="15" x14ac:dyDescent="0"/>
  <cols>
    <col min="1" max="1" width="15" customWidth="1"/>
    <col min="2" max="2" width="52.1640625" customWidth="1"/>
    <col min="3" max="3" width="17.6640625" customWidth="1"/>
    <col min="4" max="4" width="15.1640625" customWidth="1"/>
    <col min="5" max="8" width="17.6640625" customWidth="1"/>
    <col min="9" max="10" width="18.6640625" customWidth="1"/>
    <col min="11" max="15" width="17.6640625" customWidth="1"/>
    <col min="16" max="16" width="17.6640625" style="30" customWidth="1"/>
  </cols>
  <sheetData>
    <row r="1" spans="1:28" ht="85.5" customHeight="1" thickBot="1">
      <c r="A1" s="365" t="s">
        <v>309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</row>
    <row r="2" spans="1:28" s="29" customFormat="1" ht="42.75" thickBot="1">
      <c r="A2" s="53" t="s">
        <v>54</v>
      </c>
      <c r="B2" s="25" t="s">
        <v>0</v>
      </c>
      <c r="C2" s="26" t="s">
        <v>1</v>
      </c>
      <c r="D2" s="27" t="s">
        <v>14</v>
      </c>
      <c r="E2" s="26" t="s">
        <v>70</v>
      </c>
      <c r="F2" s="28" t="s">
        <v>4</v>
      </c>
      <c r="G2" s="27" t="s">
        <v>2</v>
      </c>
      <c r="H2" s="28" t="s">
        <v>303</v>
      </c>
      <c r="I2" s="27" t="s">
        <v>3</v>
      </c>
      <c r="J2" s="27" t="s">
        <v>72</v>
      </c>
      <c r="K2" s="27" t="s">
        <v>15</v>
      </c>
      <c r="L2" s="27" t="s">
        <v>170</v>
      </c>
      <c r="M2" s="28" t="s">
        <v>18</v>
      </c>
      <c r="N2" s="27" t="s">
        <v>5</v>
      </c>
      <c r="O2" s="28" t="s">
        <v>49</v>
      </c>
      <c r="P2" s="54" t="s">
        <v>55</v>
      </c>
    </row>
    <row r="3" spans="1:28" ht="22" customHeight="1" thickBot="1">
      <c r="A3" s="19" t="s">
        <v>27</v>
      </c>
      <c r="B3" s="1" t="s">
        <v>34</v>
      </c>
      <c r="C3" s="2"/>
      <c r="D3" s="3"/>
      <c r="E3" s="2"/>
      <c r="F3" s="3"/>
      <c r="G3" s="3"/>
      <c r="H3" s="3"/>
      <c r="I3" s="203"/>
      <c r="J3" s="3"/>
      <c r="K3" s="3"/>
      <c r="L3" s="3"/>
      <c r="M3" s="3"/>
      <c r="N3" s="3"/>
      <c r="O3" s="4"/>
      <c r="P3" s="55">
        <f>SUM(C3:O3)</f>
        <v>0</v>
      </c>
    </row>
    <row r="4" spans="1:28" ht="22" customHeight="1" thickBot="1">
      <c r="A4" s="19" t="s">
        <v>27</v>
      </c>
      <c r="B4" s="9" t="s">
        <v>35</v>
      </c>
      <c r="C4" s="11"/>
      <c r="D4" s="12"/>
      <c r="E4" s="11"/>
      <c r="F4" s="12"/>
      <c r="G4" s="12"/>
      <c r="H4" s="12"/>
      <c r="I4" s="205">
        <v>75</v>
      </c>
      <c r="J4" s="12"/>
      <c r="K4" s="12"/>
      <c r="L4" s="12"/>
      <c r="M4" s="12"/>
      <c r="N4" s="12"/>
      <c r="O4" s="13"/>
      <c r="P4" s="56">
        <f t="shared" ref="P4:P42" si="0">SUM(C4:O4)</f>
        <v>75</v>
      </c>
    </row>
    <row r="5" spans="1:28" ht="22" customHeight="1" thickBot="1">
      <c r="A5" s="19" t="s">
        <v>27</v>
      </c>
      <c r="B5" s="9" t="s">
        <v>6</v>
      </c>
      <c r="C5" s="11"/>
      <c r="D5" s="12"/>
      <c r="E5" s="11"/>
      <c r="F5" s="12"/>
      <c r="G5" s="12"/>
      <c r="H5" s="12"/>
      <c r="I5" s="205"/>
      <c r="J5" s="12"/>
      <c r="K5" s="12"/>
      <c r="L5" s="12"/>
      <c r="M5" s="12"/>
      <c r="N5" s="12"/>
      <c r="O5" s="13"/>
      <c r="P5" s="56">
        <f t="shared" si="0"/>
        <v>0</v>
      </c>
    </row>
    <row r="6" spans="1:28" ht="22" customHeight="1" thickBot="1">
      <c r="A6" s="19" t="s">
        <v>27</v>
      </c>
      <c r="B6" s="5" t="s">
        <v>47</v>
      </c>
      <c r="C6" s="6"/>
      <c r="D6" s="7"/>
      <c r="E6" s="6"/>
      <c r="F6" s="7"/>
      <c r="G6" s="7"/>
      <c r="H6" s="7"/>
      <c r="I6" s="204"/>
      <c r="J6" s="7"/>
      <c r="K6" s="7"/>
      <c r="L6" s="7"/>
      <c r="M6" s="7"/>
      <c r="N6" s="7"/>
      <c r="O6" s="8"/>
      <c r="P6" s="57">
        <f t="shared" si="0"/>
        <v>0</v>
      </c>
    </row>
    <row r="7" spans="1:28" ht="22" customHeight="1" thickBot="1">
      <c r="A7" s="19" t="s">
        <v>27</v>
      </c>
      <c r="B7" s="9" t="s">
        <v>48</v>
      </c>
      <c r="C7" s="11"/>
      <c r="D7" s="12"/>
      <c r="E7" s="11"/>
      <c r="F7" s="12"/>
      <c r="G7" s="12"/>
      <c r="H7" s="12"/>
      <c r="I7" s="205"/>
      <c r="J7" s="12"/>
      <c r="K7" s="12"/>
      <c r="L7" s="12"/>
      <c r="M7" s="12"/>
      <c r="N7" s="12"/>
      <c r="O7" s="13"/>
      <c r="P7" s="56">
        <f t="shared" si="0"/>
        <v>0</v>
      </c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ht="22" customHeight="1" thickBot="1">
      <c r="A8" s="19" t="s">
        <v>27</v>
      </c>
      <c r="B8" s="5" t="s">
        <v>33</v>
      </c>
      <c r="C8" s="6"/>
      <c r="D8" s="7"/>
      <c r="E8" s="6"/>
      <c r="F8" s="7"/>
      <c r="G8" s="7"/>
      <c r="H8" s="7"/>
      <c r="I8" s="204"/>
      <c r="J8" s="7"/>
      <c r="K8" s="7"/>
      <c r="L8" s="7"/>
      <c r="M8" s="7"/>
      <c r="N8" s="7"/>
      <c r="O8" s="8"/>
      <c r="P8" s="57">
        <f t="shared" si="0"/>
        <v>0</v>
      </c>
    </row>
    <row r="9" spans="1:28" ht="22" customHeight="1" thickBot="1">
      <c r="A9" s="19" t="s">
        <v>27</v>
      </c>
      <c r="B9" s="9" t="s">
        <v>36</v>
      </c>
      <c r="C9" s="11"/>
      <c r="D9" s="12"/>
      <c r="E9" s="11"/>
      <c r="F9" s="12"/>
      <c r="G9" s="12"/>
      <c r="H9" s="12"/>
      <c r="I9" s="205"/>
      <c r="J9" s="12"/>
      <c r="K9" s="12"/>
      <c r="L9" s="12"/>
      <c r="M9" s="12"/>
      <c r="N9" s="12"/>
      <c r="O9" s="13"/>
      <c r="P9" s="56">
        <f t="shared" si="0"/>
        <v>0</v>
      </c>
    </row>
    <row r="10" spans="1:28" ht="22" customHeight="1" thickBot="1">
      <c r="A10" s="19" t="s">
        <v>27</v>
      </c>
      <c r="B10" s="9" t="s">
        <v>12</v>
      </c>
      <c r="C10" s="11"/>
      <c r="D10" s="12"/>
      <c r="E10" s="11"/>
      <c r="F10" s="12"/>
      <c r="G10" s="12"/>
      <c r="H10" s="12"/>
      <c r="I10" s="205"/>
      <c r="J10" s="12"/>
      <c r="K10" s="12"/>
      <c r="L10" s="12"/>
      <c r="M10" s="12"/>
      <c r="N10" s="12"/>
      <c r="O10" s="13"/>
      <c r="P10" s="56">
        <f t="shared" si="0"/>
        <v>0</v>
      </c>
    </row>
    <row r="11" spans="1:28" ht="22" customHeight="1" thickBot="1">
      <c r="A11" s="19" t="s">
        <v>27</v>
      </c>
      <c r="B11" s="5" t="s">
        <v>32</v>
      </c>
      <c r="C11" s="6"/>
      <c r="D11" s="7"/>
      <c r="E11" s="6"/>
      <c r="F11" s="7"/>
      <c r="G11" s="7"/>
      <c r="H11" s="7"/>
      <c r="I11" s="204"/>
      <c r="J11" s="7"/>
      <c r="K11" s="7"/>
      <c r="L11" s="7"/>
      <c r="M11" s="7"/>
      <c r="N11" s="7"/>
      <c r="O11" s="8"/>
      <c r="P11" s="57">
        <f t="shared" si="0"/>
        <v>0</v>
      </c>
    </row>
    <row r="12" spans="1:28" ht="22" customHeight="1" thickBot="1">
      <c r="A12" s="19" t="s">
        <v>27</v>
      </c>
      <c r="B12" s="9" t="s">
        <v>37</v>
      </c>
      <c r="C12" s="11"/>
      <c r="D12" s="12"/>
      <c r="E12" s="11"/>
      <c r="F12" s="12"/>
      <c r="G12" s="12"/>
      <c r="H12" s="12"/>
      <c r="I12" s="205"/>
      <c r="J12" s="12"/>
      <c r="K12" s="12"/>
      <c r="L12" s="12"/>
      <c r="M12" s="12"/>
      <c r="N12" s="12"/>
      <c r="O12" s="13"/>
      <c r="P12" s="56">
        <f t="shared" si="0"/>
        <v>0</v>
      </c>
    </row>
    <row r="13" spans="1:28" ht="22" customHeight="1" thickBot="1">
      <c r="A13" s="19" t="s">
        <v>27</v>
      </c>
      <c r="B13" s="9" t="s">
        <v>74</v>
      </c>
      <c r="C13" s="11"/>
      <c r="D13" s="12"/>
      <c r="E13" s="11"/>
      <c r="F13" s="12"/>
      <c r="G13" s="12"/>
      <c r="H13" s="12"/>
      <c r="I13" s="205"/>
      <c r="J13" s="12"/>
      <c r="K13" s="12"/>
      <c r="L13" s="12"/>
      <c r="M13" s="12"/>
      <c r="N13" s="12"/>
      <c r="O13" s="13"/>
      <c r="P13" s="56">
        <f t="shared" si="0"/>
        <v>0</v>
      </c>
    </row>
    <row r="14" spans="1:28" ht="22" customHeight="1" thickBot="1">
      <c r="A14" s="19" t="s">
        <v>27</v>
      </c>
      <c r="B14" s="9" t="s">
        <v>75</v>
      </c>
      <c r="C14" s="11"/>
      <c r="D14" s="12"/>
      <c r="E14" s="11"/>
      <c r="F14" s="12"/>
      <c r="G14" s="12"/>
      <c r="H14" s="12"/>
      <c r="I14" s="205"/>
      <c r="J14" s="12"/>
      <c r="K14" s="12"/>
      <c r="L14" s="12"/>
      <c r="M14" s="12"/>
      <c r="N14" s="12"/>
      <c r="O14" s="13"/>
      <c r="P14" s="56">
        <f t="shared" si="0"/>
        <v>0</v>
      </c>
    </row>
    <row r="15" spans="1:28" ht="22" customHeight="1" thickBot="1">
      <c r="A15" s="19" t="s">
        <v>27</v>
      </c>
      <c r="B15" s="123" t="s">
        <v>300</v>
      </c>
      <c r="C15" s="124"/>
      <c r="D15" s="120"/>
      <c r="E15" s="124"/>
      <c r="F15" s="120"/>
      <c r="G15" s="120"/>
      <c r="H15" s="120"/>
      <c r="I15" s="205">
        <v>750</v>
      </c>
      <c r="J15" s="120"/>
      <c r="K15" s="120"/>
      <c r="L15" s="120"/>
      <c r="M15" s="120"/>
      <c r="N15" s="120"/>
      <c r="O15" s="125"/>
      <c r="P15" s="56">
        <f t="shared" si="0"/>
        <v>750</v>
      </c>
    </row>
    <row r="16" spans="1:28" ht="22" customHeight="1" thickBot="1">
      <c r="A16" s="19" t="s">
        <v>27</v>
      </c>
      <c r="B16" s="5" t="s">
        <v>38</v>
      </c>
      <c r="C16" s="6"/>
      <c r="D16" s="7"/>
      <c r="E16" s="6"/>
      <c r="F16" s="7"/>
      <c r="G16" s="7"/>
      <c r="H16" s="7"/>
      <c r="I16" s="204"/>
      <c r="J16" s="7"/>
      <c r="K16" s="7"/>
      <c r="L16" s="7"/>
      <c r="M16" s="7"/>
      <c r="N16" s="7"/>
      <c r="O16" s="8"/>
      <c r="P16" s="57">
        <f t="shared" si="0"/>
        <v>0</v>
      </c>
    </row>
    <row r="17" spans="1:16" s="14" customFormat="1" ht="22" customHeight="1" thickBot="1">
      <c r="A17" s="19" t="s">
        <v>27</v>
      </c>
      <c r="B17" s="9" t="s">
        <v>39</v>
      </c>
      <c r="C17" s="11"/>
      <c r="D17" s="12"/>
      <c r="E17" s="11"/>
      <c r="F17" s="12"/>
      <c r="G17" s="12"/>
      <c r="H17" s="12"/>
      <c r="I17" s="205"/>
      <c r="J17" s="12"/>
      <c r="K17" s="12"/>
      <c r="L17" s="12"/>
      <c r="M17" s="12"/>
      <c r="N17" s="12"/>
      <c r="O17" s="13"/>
      <c r="P17" s="56">
        <f t="shared" si="0"/>
        <v>0</v>
      </c>
    </row>
    <row r="18" spans="1:16" ht="21.75" thickBot="1">
      <c r="A18" s="19" t="s">
        <v>27</v>
      </c>
      <c r="B18" s="5" t="s">
        <v>46</v>
      </c>
      <c r="C18" s="6"/>
      <c r="D18" s="7"/>
      <c r="E18" s="6"/>
      <c r="F18" s="7"/>
      <c r="G18" s="7"/>
      <c r="H18" s="7"/>
      <c r="I18" s="204"/>
      <c r="J18" s="7"/>
      <c r="K18" s="7"/>
      <c r="L18" s="7"/>
      <c r="M18" s="7"/>
      <c r="N18" s="7"/>
      <c r="O18" s="8"/>
      <c r="P18" s="57">
        <f t="shared" si="0"/>
        <v>0</v>
      </c>
    </row>
    <row r="19" spans="1:16" s="14" customFormat="1" ht="21.75" thickBot="1">
      <c r="A19" s="19" t="s">
        <v>27</v>
      </c>
      <c r="B19" s="10" t="s">
        <v>40</v>
      </c>
      <c r="C19" s="15"/>
      <c r="D19" s="16"/>
      <c r="E19" s="15"/>
      <c r="F19" s="16"/>
      <c r="G19" s="16"/>
      <c r="H19" s="16"/>
      <c r="I19" s="206">
        <v>1</v>
      </c>
      <c r="J19" s="16"/>
      <c r="K19" s="16"/>
      <c r="L19" s="16"/>
      <c r="M19" s="16"/>
      <c r="N19" s="12"/>
      <c r="O19" s="13"/>
      <c r="P19" s="56">
        <f t="shared" si="0"/>
        <v>1</v>
      </c>
    </row>
    <row r="20" spans="1:16" s="14" customFormat="1" ht="21.75" thickBot="1">
      <c r="A20" s="19" t="s">
        <v>27</v>
      </c>
      <c r="B20" s="77" t="s">
        <v>147</v>
      </c>
      <c r="C20" s="78"/>
      <c r="D20" s="79"/>
      <c r="E20" s="78"/>
      <c r="F20" s="79"/>
      <c r="G20" s="79"/>
      <c r="H20" s="79"/>
      <c r="I20" s="205"/>
      <c r="J20" s="79"/>
      <c r="K20" s="79"/>
      <c r="L20" s="79"/>
      <c r="M20" s="79"/>
      <c r="N20" s="79"/>
      <c r="O20" s="80"/>
      <c r="P20" s="56">
        <f t="shared" si="0"/>
        <v>0</v>
      </c>
    </row>
    <row r="21" spans="1:16" ht="21.75" thickBot="1">
      <c r="A21" s="19" t="s">
        <v>27</v>
      </c>
      <c r="B21" s="38" t="s">
        <v>31</v>
      </c>
      <c r="C21" s="39"/>
      <c r="D21" s="40"/>
      <c r="E21" s="39"/>
      <c r="F21" s="40"/>
      <c r="G21" s="40"/>
      <c r="H21" s="40"/>
      <c r="I21" s="223"/>
      <c r="J21" s="40"/>
      <c r="K21" s="40"/>
      <c r="L21" s="40"/>
      <c r="M21" s="40"/>
      <c r="N21" s="40"/>
      <c r="O21" s="41"/>
      <c r="P21" s="58">
        <f t="shared" si="0"/>
        <v>0</v>
      </c>
    </row>
    <row r="22" spans="1:16" ht="22" customHeight="1" thickBot="1">
      <c r="A22" s="61" t="s">
        <v>71</v>
      </c>
      <c r="B22" s="42" t="s">
        <v>41</v>
      </c>
      <c r="C22" s="43"/>
      <c r="D22" s="44"/>
      <c r="E22" s="43"/>
      <c r="F22" s="44"/>
      <c r="G22" s="44"/>
      <c r="H22" s="44"/>
      <c r="I22" s="208"/>
      <c r="J22" s="44"/>
      <c r="K22" s="44"/>
      <c r="L22" s="44"/>
      <c r="M22" s="44"/>
      <c r="N22" s="44"/>
      <c r="O22" s="45"/>
      <c r="P22" s="59">
        <f t="shared" si="0"/>
        <v>0</v>
      </c>
    </row>
    <row r="23" spans="1:16" ht="22" customHeight="1" thickBot="1">
      <c r="A23" s="61" t="s">
        <v>71</v>
      </c>
      <c r="B23" s="9" t="s">
        <v>42</v>
      </c>
      <c r="C23" s="11"/>
      <c r="D23" s="12"/>
      <c r="E23" s="11"/>
      <c r="F23" s="12"/>
      <c r="G23" s="12"/>
      <c r="H23" s="12"/>
      <c r="I23" s="205"/>
      <c r="J23" s="12"/>
      <c r="K23" s="12"/>
      <c r="L23" s="12"/>
      <c r="M23" s="12"/>
      <c r="N23" s="12"/>
      <c r="O23" s="13"/>
      <c r="P23" s="56">
        <f t="shared" si="0"/>
        <v>0</v>
      </c>
    </row>
    <row r="24" spans="1:16" ht="22" customHeight="1" thickBot="1">
      <c r="A24" s="61" t="s">
        <v>71</v>
      </c>
      <c r="B24" s="9" t="s">
        <v>11</v>
      </c>
      <c r="C24" s="11"/>
      <c r="D24" s="12"/>
      <c r="E24" s="11"/>
      <c r="F24" s="12"/>
      <c r="G24" s="12"/>
      <c r="H24" s="12"/>
      <c r="I24" s="205"/>
      <c r="J24" s="12"/>
      <c r="K24" s="12"/>
      <c r="L24" s="12"/>
      <c r="M24" s="12"/>
      <c r="N24" s="12"/>
      <c r="O24" s="13"/>
      <c r="P24" s="56">
        <f t="shared" si="0"/>
        <v>0</v>
      </c>
    </row>
    <row r="25" spans="1:16" ht="22" customHeight="1" thickBot="1">
      <c r="A25" s="61" t="s">
        <v>71</v>
      </c>
      <c r="B25" s="9" t="s">
        <v>298</v>
      </c>
      <c r="C25" s="11"/>
      <c r="D25" s="12"/>
      <c r="E25" s="11"/>
      <c r="F25" s="12"/>
      <c r="G25" s="12"/>
      <c r="H25" s="12"/>
      <c r="I25" s="205">
        <v>250000</v>
      </c>
      <c r="J25" s="12"/>
      <c r="K25" s="12"/>
      <c r="L25" s="12"/>
      <c r="M25" s="12"/>
      <c r="N25" s="12"/>
      <c r="O25" s="13"/>
      <c r="P25" s="56">
        <f t="shared" si="0"/>
        <v>250000</v>
      </c>
    </row>
    <row r="26" spans="1:16" ht="22" customHeight="1" thickBot="1">
      <c r="A26" s="61" t="s">
        <v>71</v>
      </c>
      <c r="B26" s="9" t="s">
        <v>299</v>
      </c>
      <c r="C26" s="11"/>
      <c r="D26" s="117"/>
      <c r="E26" s="11"/>
      <c r="F26" s="117"/>
      <c r="G26" s="117"/>
      <c r="H26" s="117"/>
      <c r="I26" s="205"/>
      <c r="J26" s="117"/>
      <c r="K26" s="117"/>
      <c r="L26" s="117"/>
      <c r="M26" s="117"/>
      <c r="N26" s="117"/>
      <c r="O26" s="13"/>
      <c r="P26" s="56">
        <f t="shared" si="0"/>
        <v>0</v>
      </c>
    </row>
    <row r="27" spans="1:16" ht="22" customHeight="1" thickBot="1">
      <c r="A27" s="61" t="s">
        <v>71</v>
      </c>
      <c r="B27" s="5" t="s">
        <v>7</v>
      </c>
      <c r="C27" s="6"/>
      <c r="D27" s="7"/>
      <c r="E27" s="6"/>
      <c r="F27" s="7"/>
      <c r="G27" s="7"/>
      <c r="H27" s="7"/>
      <c r="I27" s="204">
        <v>1200</v>
      </c>
      <c r="J27" s="7"/>
      <c r="K27" s="7"/>
      <c r="L27" s="7"/>
      <c r="M27" s="7"/>
      <c r="N27" s="7"/>
      <c r="O27" s="8"/>
      <c r="P27" s="57">
        <f t="shared" si="0"/>
        <v>1200</v>
      </c>
    </row>
    <row r="28" spans="1:16" ht="22" customHeight="1" thickBot="1">
      <c r="A28" s="61" t="s">
        <v>71</v>
      </c>
      <c r="B28" s="9" t="s">
        <v>43</v>
      </c>
      <c r="C28" s="11"/>
      <c r="D28" s="12"/>
      <c r="E28" s="11"/>
      <c r="F28" s="12"/>
      <c r="G28" s="12"/>
      <c r="H28" s="12"/>
      <c r="I28" s="205"/>
      <c r="J28" s="12"/>
      <c r="K28" s="12"/>
      <c r="L28" s="12"/>
      <c r="M28" s="12"/>
      <c r="N28" s="12"/>
      <c r="O28" s="13"/>
      <c r="P28" s="56">
        <f t="shared" si="0"/>
        <v>0</v>
      </c>
    </row>
    <row r="29" spans="1:16" ht="22" customHeight="1" thickBot="1">
      <c r="A29" s="61" t="s">
        <v>71</v>
      </c>
      <c r="B29" s="5" t="s">
        <v>44</v>
      </c>
      <c r="C29" s="6"/>
      <c r="D29" s="7"/>
      <c r="E29" s="6"/>
      <c r="F29" s="7"/>
      <c r="G29" s="7"/>
      <c r="H29" s="7"/>
      <c r="I29" s="204">
        <v>1000</v>
      </c>
      <c r="J29" s="7"/>
      <c r="K29" s="7"/>
      <c r="L29" s="7"/>
      <c r="M29" s="7"/>
      <c r="N29" s="7"/>
      <c r="O29" s="8"/>
      <c r="P29" s="57">
        <f t="shared" si="0"/>
        <v>1000</v>
      </c>
    </row>
    <row r="30" spans="1:16" ht="23" customHeight="1" thickBot="1">
      <c r="A30" s="61" t="s">
        <v>71</v>
      </c>
      <c r="B30" s="9" t="s">
        <v>45</v>
      </c>
      <c r="C30" s="11"/>
      <c r="D30" s="12"/>
      <c r="E30" s="11"/>
      <c r="F30" s="12"/>
      <c r="G30" s="12"/>
      <c r="H30" s="12"/>
      <c r="I30" s="205"/>
      <c r="J30" s="12"/>
      <c r="K30" s="12"/>
      <c r="L30" s="12"/>
      <c r="M30" s="12"/>
      <c r="N30" s="12"/>
      <c r="O30" s="13"/>
      <c r="P30" s="56">
        <f t="shared" si="0"/>
        <v>0</v>
      </c>
    </row>
    <row r="31" spans="1:16" ht="23" customHeight="1" thickBot="1">
      <c r="A31" s="61" t="s">
        <v>71</v>
      </c>
      <c r="B31" s="5" t="s">
        <v>8</v>
      </c>
      <c r="C31" s="6"/>
      <c r="D31" s="7"/>
      <c r="E31" s="6"/>
      <c r="F31" s="7"/>
      <c r="G31" s="7"/>
      <c r="H31" s="7"/>
      <c r="I31" s="204"/>
      <c r="J31" s="7"/>
      <c r="K31" s="7"/>
      <c r="L31" s="7"/>
      <c r="M31" s="7"/>
      <c r="N31" s="7"/>
      <c r="O31" s="8"/>
      <c r="P31" s="57">
        <f t="shared" si="0"/>
        <v>0</v>
      </c>
    </row>
    <row r="32" spans="1:16" ht="23" customHeight="1" thickBot="1">
      <c r="A32" s="61" t="s">
        <v>71</v>
      </c>
      <c r="B32" s="9" t="s">
        <v>77</v>
      </c>
      <c r="C32" s="11"/>
      <c r="D32" s="12"/>
      <c r="E32" s="11"/>
      <c r="F32" s="12"/>
      <c r="G32" s="12"/>
      <c r="H32" s="12"/>
      <c r="I32" s="205"/>
      <c r="J32" s="12"/>
      <c r="K32" s="12"/>
      <c r="L32" s="12"/>
      <c r="M32" s="12"/>
      <c r="N32" s="12"/>
      <c r="O32" s="13"/>
      <c r="P32" s="62">
        <f t="shared" si="0"/>
        <v>0</v>
      </c>
    </row>
    <row r="33" spans="1:16" ht="23" customHeight="1" thickBot="1">
      <c r="A33" s="61" t="s">
        <v>71</v>
      </c>
      <c r="B33" s="9" t="s">
        <v>25</v>
      </c>
      <c r="C33" s="11"/>
      <c r="D33" s="12"/>
      <c r="E33" s="11"/>
      <c r="F33" s="12"/>
      <c r="G33" s="12"/>
      <c r="H33" s="12"/>
      <c r="I33" s="205"/>
      <c r="J33" s="12"/>
      <c r="K33" s="12"/>
      <c r="L33" s="12"/>
      <c r="M33" s="12"/>
      <c r="N33" s="12"/>
      <c r="O33" s="13"/>
      <c r="P33" s="56">
        <f t="shared" si="0"/>
        <v>0</v>
      </c>
    </row>
    <row r="34" spans="1:16" ht="23" customHeight="1" thickBot="1">
      <c r="A34" s="61" t="s">
        <v>71</v>
      </c>
      <c r="B34" s="9" t="s">
        <v>20</v>
      </c>
      <c r="C34" s="11"/>
      <c r="D34" s="12"/>
      <c r="E34" s="11"/>
      <c r="F34" s="12"/>
      <c r="G34" s="12"/>
      <c r="H34" s="12"/>
      <c r="I34" s="205"/>
      <c r="J34" s="12"/>
      <c r="K34" s="12"/>
      <c r="L34" s="12"/>
      <c r="M34" s="12"/>
      <c r="N34" s="12"/>
      <c r="O34" s="13"/>
      <c r="P34" s="56">
        <f t="shared" si="0"/>
        <v>0</v>
      </c>
    </row>
    <row r="35" spans="1:16" ht="22" customHeight="1" thickBot="1">
      <c r="A35" s="61" t="s">
        <v>71</v>
      </c>
      <c r="B35" s="38" t="s">
        <v>22</v>
      </c>
      <c r="C35" s="39"/>
      <c r="D35" s="40"/>
      <c r="E35" s="39"/>
      <c r="F35" s="40"/>
      <c r="G35" s="40"/>
      <c r="H35" s="40"/>
      <c r="I35" s="223"/>
      <c r="J35" s="40"/>
      <c r="K35" s="40"/>
      <c r="L35" s="40"/>
      <c r="M35" s="40"/>
      <c r="N35" s="40"/>
      <c r="O35" s="41"/>
      <c r="P35" s="58">
        <f t="shared" si="0"/>
        <v>0</v>
      </c>
    </row>
    <row r="36" spans="1:16" ht="22" customHeight="1" thickBot="1">
      <c r="A36" s="20" t="s">
        <v>29</v>
      </c>
      <c r="B36" s="42" t="s">
        <v>26</v>
      </c>
      <c r="C36" s="43"/>
      <c r="D36" s="44"/>
      <c r="E36" s="43"/>
      <c r="F36" s="44"/>
      <c r="G36" s="44"/>
      <c r="H36" s="44"/>
      <c r="I36" s="208">
        <v>1</v>
      </c>
      <c r="J36" s="44"/>
      <c r="K36" s="44"/>
      <c r="L36" s="44"/>
      <c r="M36" s="44"/>
      <c r="N36" s="44"/>
      <c r="O36" s="45"/>
      <c r="P36" s="59">
        <f t="shared" si="0"/>
        <v>1</v>
      </c>
    </row>
    <row r="37" spans="1:16" ht="22" customHeight="1" thickBot="1">
      <c r="A37" s="20" t="s">
        <v>29</v>
      </c>
      <c r="B37" s="9" t="s">
        <v>23</v>
      </c>
      <c r="C37" s="11"/>
      <c r="D37" s="12"/>
      <c r="E37" s="11"/>
      <c r="F37" s="12"/>
      <c r="G37" s="12"/>
      <c r="H37" s="12"/>
      <c r="I37" s="205"/>
      <c r="J37" s="12"/>
      <c r="K37" s="12"/>
      <c r="L37" s="12"/>
      <c r="M37" s="12"/>
      <c r="N37" s="12"/>
      <c r="O37" s="13"/>
      <c r="P37" s="56">
        <f t="shared" si="0"/>
        <v>0</v>
      </c>
    </row>
    <row r="38" spans="1:16" ht="22" customHeight="1" thickBot="1">
      <c r="A38" s="20" t="s">
        <v>29</v>
      </c>
      <c r="B38" s="38" t="s">
        <v>24</v>
      </c>
      <c r="C38" s="39"/>
      <c r="D38" s="40"/>
      <c r="E38" s="39"/>
      <c r="F38" s="40"/>
      <c r="G38" s="40"/>
      <c r="H38" s="40"/>
      <c r="I38" s="223">
        <v>6</v>
      </c>
      <c r="J38" s="40"/>
      <c r="K38" s="40"/>
      <c r="L38" s="40"/>
      <c r="M38" s="40"/>
      <c r="N38" s="40"/>
      <c r="O38" s="41"/>
      <c r="P38" s="58">
        <f t="shared" si="0"/>
        <v>6</v>
      </c>
    </row>
    <row r="39" spans="1:16" ht="22" customHeight="1" thickBot="1">
      <c r="A39" s="17" t="s">
        <v>30</v>
      </c>
      <c r="B39" s="1" t="s">
        <v>50</v>
      </c>
      <c r="C39" s="2"/>
      <c r="D39" s="3"/>
      <c r="E39" s="2"/>
      <c r="F39" s="3"/>
      <c r="G39" s="3"/>
      <c r="H39" s="3"/>
      <c r="I39" s="203"/>
      <c r="J39" s="3"/>
      <c r="K39" s="3"/>
      <c r="L39" s="3"/>
      <c r="M39" s="3"/>
      <c r="N39" s="3"/>
      <c r="O39" s="4"/>
      <c r="P39" s="55">
        <f t="shared" si="0"/>
        <v>0</v>
      </c>
    </row>
    <row r="40" spans="1:16" ht="22" customHeight="1" thickBot="1">
      <c r="A40" s="17" t="s">
        <v>30</v>
      </c>
      <c r="B40" s="9" t="s">
        <v>9</v>
      </c>
      <c r="C40" s="11"/>
      <c r="D40" s="117"/>
      <c r="E40" s="11"/>
      <c r="F40" s="117"/>
      <c r="G40" s="117"/>
      <c r="H40" s="117"/>
      <c r="I40" s="205">
        <v>34</v>
      </c>
      <c r="J40" s="117"/>
      <c r="K40" s="117"/>
      <c r="L40" s="117"/>
      <c r="M40" s="117"/>
      <c r="N40" s="117"/>
      <c r="O40" s="13"/>
      <c r="P40" s="56">
        <f t="shared" si="0"/>
        <v>34</v>
      </c>
    </row>
    <row r="41" spans="1:16" ht="22" customHeight="1" thickBot="1">
      <c r="A41" s="17" t="s">
        <v>30</v>
      </c>
      <c r="B41" s="9" t="s">
        <v>10</v>
      </c>
      <c r="C41" s="11"/>
      <c r="D41" s="117"/>
      <c r="E41" s="11"/>
      <c r="F41" s="117"/>
      <c r="G41" s="117"/>
      <c r="H41" s="117"/>
      <c r="I41" s="205"/>
      <c r="J41" s="117"/>
      <c r="K41" s="117"/>
      <c r="L41" s="117"/>
      <c r="M41" s="117"/>
      <c r="N41" s="117"/>
      <c r="O41" s="13"/>
      <c r="P41" s="56">
        <f t="shared" si="0"/>
        <v>0</v>
      </c>
    </row>
    <row r="42" spans="1:16" ht="22" customHeight="1" thickBot="1">
      <c r="A42" s="138" t="s">
        <v>30</v>
      </c>
      <c r="B42" s="139" t="s">
        <v>21</v>
      </c>
      <c r="C42" s="140"/>
      <c r="D42" s="141"/>
      <c r="E42" s="140"/>
      <c r="F42" s="141"/>
      <c r="G42" s="141"/>
      <c r="H42" s="141"/>
      <c r="I42" s="224"/>
      <c r="J42" s="141"/>
      <c r="K42" s="141"/>
      <c r="L42" s="141"/>
      <c r="M42" s="141"/>
      <c r="N42" s="141"/>
      <c r="O42" s="174"/>
      <c r="P42" s="142">
        <f t="shared" si="0"/>
        <v>0</v>
      </c>
    </row>
  </sheetData>
  <mergeCells count="1">
    <mergeCell ref="A1:P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A1"/>
  <sheetViews>
    <sheetView workbookViewId="0">
      <selection activeCell="B6" sqref="B6"/>
    </sheetView>
  </sheetViews>
  <sheetFormatPr baseColWidth="10" defaultColWidth="8.83203125" defaultRowHeight="15" x14ac:dyDescent="0"/>
  <sheetData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6"/>
  <sheetViews>
    <sheetView workbookViewId="0">
      <selection activeCell="Z17" sqref="Z17"/>
    </sheetView>
  </sheetViews>
  <sheetFormatPr baseColWidth="10" defaultColWidth="8.83203125" defaultRowHeight="15" x14ac:dyDescent="0"/>
  <cols>
    <col min="2" max="2" width="13.1640625" bestFit="1" customWidth="1"/>
    <col min="3" max="19" width="9" customWidth="1"/>
    <col min="25" max="25" width="9.83203125" bestFit="1" customWidth="1"/>
    <col min="26" max="26" width="9.83203125" customWidth="1"/>
  </cols>
  <sheetData>
    <row r="1" spans="1:42" ht="148.5">
      <c r="A1" s="72" t="s">
        <v>112</v>
      </c>
      <c r="B1" s="72" t="s">
        <v>113</v>
      </c>
      <c r="C1" s="72" t="s">
        <v>114</v>
      </c>
      <c r="D1" s="72" t="s">
        <v>115</v>
      </c>
      <c r="E1" s="72" t="s">
        <v>116</v>
      </c>
      <c r="F1" s="72" t="s">
        <v>117</v>
      </c>
      <c r="G1" s="72" t="s">
        <v>118</v>
      </c>
      <c r="H1" s="72" t="s">
        <v>119</v>
      </c>
      <c r="I1" s="72" t="s">
        <v>120</v>
      </c>
      <c r="J1" s="72" t="s">
        <v>12</v>
      </c>
      <c r="K1" s="72" t="s">
        <v>121</v>
      </c>
      <c r="L1" s="72" t="s">
        <v>122</v>
      </c>
      <c r="M1" s="72" t="s">
        <v>123</v>
      </c>
      <c r="N1" s="72" t="s">
        <v>124</v>
      </c>
      <c r="O1" s="72" t="s">
        <v>300</v>
      </c>
      <c r="P1" s="72" t="s">
        <v>125</v>
      </c>
      <c r="Q1" s="72" t="s">
        <v>126</v>
      </c>
      <c r="R1" s="72" t="s">
        <v>127</v>
      </c>
      <c r="S1" s="72" t="s">
        <v>128</v>
      </c>
      <c r="T1" s="72" t="s">
        <v>147</v>
      </c>
      <c r="U1" s="72" t="s">
        <v>129</v>
      </c>
      <c r="V1" s="72" t="s">
        <v>130</v>
      </c>
      <c r="W1" s="72" t="s">
        <v>131</v>
      </c>
      <c r="X1" s="72" t="s">
        <v>132</v>
      </c>
      <c r="Y1" s="72" t="s">
        <v>302</v>
      </c>
      <c r="Z1" s="72" t="s">
        <v>301</v>
      </c>
      <c r="AA1" s="72" t="s">
        <v>133</v>
      </c>
      <c r="AB1" s="72" t="s">
        <v>134</v>
      </c>
      <c r="AC1" s="72" t="s">
        <v>135</v>
      </c>
      <c r="AD1" s="72" t="s">
        <v>136</v>
      </c>
      <c r="AE1" s="72" t="s">
        <v>137</v>
      </c>
      <c r="AF1" s="72" t="s">
        <v>138</v>
      </c>
      <c r="AG1" s="72" t="s">
        <v>25</v>
      </c>
      <c r="AH1" s="72" t="s">
        <v>139</v>
      </c>
      <c r="AI1" s="72" t="s">
        <v>140</v>
      </c>
      <c r="AJ1" s="72" t="s">
        <v>141</v>
      </c>
      <c r="AK1" s="72" t="s">
        <v>142</v>
      </c>
      <c r="AL1" s="72" t="s">
        <v>143</v>
      </c>
      <c r="AM1" s="72" t="s">
        <v>144</v>
      </c>
      <c r="AN1" s="72" t="s">
        <v>9</v>
      </c>
      <c r="AO1" s="72" t="s">
        <v>145</v>
      </c>
      <c r="AP1" s="72" t="s">
        <v>146</v>
      </c>
    </row>
    <row r="2" spans="1:42">
      <c r="A2" s="73">
        <v>17</v>
      </c>
      <c r="B2" s="73" t="s">
        <v>56</v>
      </c>
      <c r="C2" s="74">
        <f>OZ!J3</f>
        <v>4701</v>
      </c>
      <c r="D2" s="74">
        <f>OZ!J4</f>
        <v>22126</v>
      </c>
      <c r="E2" s="74">
        <f>OZ!J5</f>
        <v>0</v>
      </c>
      <c r="F2" s="74">
        <f>OZ!J6</f>
        <v>21048</v>
      </c>
      <c r="G2" s="74">
        <f>OZ!J7</f>
        <v>0</v>
      </c>
      <c r="H2" s="75">
        <f>OZ!J8</f>
        <v>51600</v>
      </c>
      <c r="I2" s="74">
        <f>OZ!J9</f>
        <v>2572</v>
      </c>
      <c r="J2" s="75">
        <f>OZ!J10</f>
        <v>0</v>
      </c>
      <c r="K2" s="75">
        <f>OZ!J11</f>
        <v>11000</v>
      </c>
      <c r="L2" s="74">
        <f>OZ!J12</f>
        <v>0</v>
      </c>
      <c r="M2" s="74">
        <f>OZ!J13</f>
        <v>0</v>
      </c>
      <c r="N2" s="74">
        <f>OZ!J14</f>
        <v>2964</v>
      </c>
      <c r="O2" s="74">
        <f>OZ!J15</f>
        <v>0</v>
      </c>
      <c r="P2" s="74">
        <f>OZ!J16</f>
        <v>2780</v>
      </c>
      <c r="Q2" s="74">
        <f>OZ!J17</f>
        <v>10340</v>
      </c>
      <c r="R2" s="76">
        <f>OZ!J18</f>
        <v>0</v>
      </c>
      <c r="S2" s="75">
        <f>OZ!J19</f>
        <v>278</v>
      </c>
      <c r="T2" s="75">
        <f>'Summary Pacific'!C21</f>
        <v>0</v>
      </c>
      <c r="U2" s="74">
        <f>OZ!J21</f>
        <v>48641</v>
      </c>
      <c r="V2" s="74">
        <f>OZ!J22</f>
        <v>13</v>
      </c>
      <c r="W2" s="74">
        <f>OZ!J23</f>
        <v>17</v>
      </c>
      <c r="X2" s="75">
        <f>OZ!J24</f>
        <v>7</v>
      </c>
      <c r="Y2" s="74">
        <f>OZ!J25</f>
        <v>2000000</v>
      </c>
      <c r="Z2" s="74">
        <f>OZ!J26</f>
        <v>1568000</v>
      </c>
      <c r="AA2" s="74">
        <f>OZ!J27</f>
        <v>13200</v>
      </c>
      <c r="AB2" s="74">
        <f>OZ!J28</f>
        <v>0</v>
      </c>
      <c r="AC2" s="75">
        <f>OZ!J29</f>
        <v>6121</v>
      </c>
      <c r="AD2" s="74">
        <f>OZ!J30</f>
        <v>0</v>
      </c>
      <c r="AE2" s="74">
        <f>OZ!J31</f>
        <v>15064</v>
      </c>
      <c r="AF2" s="74">
        <f>OZ!J32</f>
        <v>0</v>
      </c>
      <c r="AG2" s="75">
        <f>OZ!J33</f>
        <v>2000</v>
      </c>
      <c r="AH2" s="75">
        <f>OZ!J34</f>
        <v>4</v>
      </c>
      <c r="AI2" s="75">
        <f>OZ!J35</f>
        <v>2</v>
      </c>
      <c r="AJ2" s="75">
        <f>OZ!J36</f>
        <v>0</v>
      </c>
      <c r="AK2" s="75">
        <f>OZ!J37</f>
        <v>0</v>
      </c>
      <c r="AL2" s="75">
        <f>OZ!J38</f>
        <v>0</v>
      </c>
      <c r="AM2" s="75">
        <f>OZ!J39</f>
        <v>0</v>
      </c>
      <c r="AN2" s="74">
        <f>OZ!J40</f>
        <v>41</v>
      </c>
      <c r="AO2" s="75">
        <f>OZ!J41</f>
        <v>0</v>
      </c>
      <c r="AP2" s="75">
        <f>OZ!J42</f>
        <v>0</v>
      </c>
    </row>
    <row r="3" spans="1:42">
      <c r="A3" s="73">
        <v>179</v>
      </c>
      <c r="B3" s="73" t="s">
        <v>57</v>
      </c>
      <c r="C3" s="75">
        <f>NZ!K3</f>
        <v>6199</v>
      </c>
      <c r="D3" s="75">
        <f>NZ!K4</f>
        <v>0</v>
      </c>
      <c r="E3" s="75">
        <f>NZ!K5</f>
        <v>0</v>
      </c>
      <c r="F3" s="75">
        <f>NZ!K6</f>
        <v>2000</v>
      </c>
      <c r="G3" s="75">
        <f>NZ!K7</f>
        <v>0</v>
      </c>
      <c r="H3" s="75">
        <f>NZ!K8</f>
        <v>6000</v>
      </c>
      <c r="I3" s="75">
        <f>NZ!K9</f>
        <v>0</v>
      </c>
      <c r="J3" s="75">
        <f>NZ!K10</f>
        <v>20</v>
      </c>
      <c r="K3" s="75">
        <f>NZ!K11</f>
        <v>505</v>
      </c>
      <c r="L3" s="75">
        <f>NZ!K12</f>
        <v>0</v>
      </c>
      <c r="M3" s="75">
        <f>NZ!K13</f>
        <v>0</v>
      </c>
      <c r="N3" s="75">
        <f>NZ!K14</f>
        <v>0</v>
      </c>
      <c r="O3" s="75">
        <f>NZ!K15</f>
        <v>0</v>
      </c>
      <c r="P3" s="75">
        <f>NZ!K16</f>
        <v>1040</v>
      </c>
      <c r="Q3" s="75">
        <f>NZ!K17</f>
        <v>0</v>
      </c>
      <c r="R3" s="75" t="s">
        <v>111</v>
      </c>
      <c r="S3" s="75">
        <f>NZ!K19</f>
        <v>0</v>
      </c>
      <c r="T3" s="75">
        <f>'Summary Pacific'!D21</f>
        <v>0</v>
      </c>
      <c r="U3" s="75">
        <f>NZ!K21</f>
        <v>0</v>
      </c>
      <c r="V3" s="75">
        <f>NZ!K22</f>
        <v>5</v>
      </c>
      <c r="W3" s="75">
        <f>NZ!K23</f>
        <v>0</v>
      </c>
      <c r="X3" s="75">
        <f>NZ!K24</f>
        <v>5</v>
      </c>
      <c r="Y3" s="75">
        <f>NZ!K25</f>
        <v>0</v>
      </c>
      <c r="Z3" s="74">
        <f>OZ!J26</f>
        <v>1568000</v>
      </c>
      <c r="AA3" s="75">
        <f>NZ!K27</f>
        <v>5500</v>
      </c>
      <c r="AB3" s="75">
        <f>NZ!K28</f>
        <v>0</v>
      </c>
      <c r="AC3" s="75">
        <f>NZ!K29</f>
        <v>500</v>
      </c>
      <c r="AD3" s="75">
        <f>NZ!K30</f>
        <v>0</v>
      </c>
      <c r="AE3" s="75">
        <f>NZ!K31</f>
        <v>0</v>
      </c>
      <c r="AF3" s="75">
        <f>NZ!K32</f>
        <v>0</v>
      </c>
      <c r="AG3" s="75">
        <f>NZ!K33</f>
        <v>0</v>
      </c>
      <c r="AH3" s="75">
        <f>NZ!K34</f>
        <v>0</v>
      </c>
      <c r="AI3" s="75">
        <f>NZ!K35</f>
        <v>0</v>
      </c>
      <c r="AJ3" s="75">
        <f>NZ!K36</f>
        <v>0</v>
      </c>
      <c r="AK3" s="75">
        <f>NZ!K37</f>
        <v>10</v>
      </c>
      <c r="AL3" s="75">
        <f>NZ!K38</f>
        <v>6</v>
      </c>
      <c r="AM3" s="75">
        <f>NZ!K39</f>
        <v>150</v>
      </c>
      <c r="AN3" s="75">
        <f>NZ!K40</f>
        <v>10</v>
      </c>
      <c r="AO3" s="75">
        <f>NZ!K41</f>
        <v>0</v>
      </c>
      <c r="AP3" s="75">
        <f>NZ!K42</f>
        <v>0</v>
      </c>
    </row>
    <row r="4" spans="1:42">
      <c r="A4" s="73">
        <v>178</v>
      </c>
      <c r="B4" s="73" t="s">
        <v>58</v>
      </c>
      <c r="C4" s="74">
        <f>NC!G3</f>
        <v>285</v>
      </c>
      <c r="D4" s="75">
        <f>NC!G4</f>
        <v>0</v>
      </c>
      <c r="E4" s="75">
        <f>NC!G5</f>
        <v>0</v>
      </c>
      <c r="F4" s="74">
        <f>NC!G6</f>
        <v>480</v>
      </c>
      <c r="G4" s="75">
        <f>NC!G7</f>
        <v>0</v>
      </c>
      <c r="H4" s="75">
        <f>NC!G8</f>
        <v>0</v>
      </c>
      <c r="I4" s="74">
        <f>NC!G9</f>
        <v>294</v>
      </c>
      <c r="J4" s="75">
        <f>NC!G10</f>
        <v>0</v>
      </c>
      <c r="K4" s="74">
        <f>NC!G11</f>
        <v>170</v>
      </c>
      <c r="L4" s="75">
        <f>NC!G12</f>
        <v>0</v>
      </c>
      <c r="M4" s="75">
        <f>NC!G13</f>
        <v>0</v>
      </c>
      <c r="N4" s="75">
        <f>NC!G14</f>
        <v>0</v>
      </c>
      <c r="O4" s="75">
        <f>NC!G15</f>
        <v>0</v>
      </c>
      <c r="P4" s="75">
        <f>NC!G16</f>
        <v>151</v>
      </c>
      <c r="Q4" s="75">
        <f>NC!G17</f>
        <v>0</v>
      </c>
      <c r="R4" s="74">
        <f>NC!G18</f>
        <v>3</v>
      </c>
      <c r="S4" s="75">
        <f>NC!G19</f>
        <v>0</v>
      </c>
      <c r="T4" s="75">
        <f>'Summary Pacific'!E21</f>
        <v>1</v>
      </c>
      <c r="U4" s="75">
        <f>NC!G21</f>
        <v>0</v>
      </c>
      <c r="V4" s="75">
        <f>NC!G22</f>
        <v>2</v>
      </c>
      <c r="W4" s="75">
        <f>NC!G23</f>
        <v>0</v>
      </c>
      <c r="X4" s="75">
        <f>NC!G24</f>
        <v>0</v>
      </c>
      <c r="Y4" s="75">
        <f>NC!G25</f>
        <v>0</v>
      </c>
      <c r="Z4" s="75">
        <f>NC!G26</f>
        <v>0</v>
      </c>
      <c r="AA4" s="75">
        <f>NC!G27</f>
        <v>1000</v>
      </c>
      <c r="AB4" s="75">
        <f>NC!G28</f>
        <v>0</v>
      </c>
      <c r="AC4" s="75">
        <f>NC!G29</f>
        <v>150</v>
      </c>
      <c r="AD4" s="75">
        <f>NC!G30</f>
        <v>0</v>
      </c>
      <c r="AE4" s="75">
        <f>NC!G31</f>
        <v>0</v>
      </c>
      <c r="AF4" s="75">
        <f>NC!G32</f>
        <v>0</v>
      </c>
      <c r="AG4" s="75">
        <f>NC!G33</f>
        <v>0</v>
      </c>
      <c r="AH4" s="75">
        <f>NC!G34</f>
        <v>2</v>
      </c>
      <c r="AI4" s="75">
        <f>NC!G35</f>
        <v>0</v>
      </c>
      <c r="AJ4" s="75">
        <f>NC!G36</f>
        <v>0</v>
      </c>
      <c r="AK4" s="75">
        <f>NC!G37</f>
        <v>0</v>
      </c>
      <c r="AL4" s="75">
        <f>NC!G38</f>
        <v>2</v>
      </c>
      <c r="AM4" s="75">
        <f>NC!G39</f>
        <v>0</v>
      </c>
      <c r="AN4" s="75">
        <f>NC!G40</f>
        <v>4</v>
      </c>
      <c r="AO4" s="75">
        <f>NC!G41</f>
        <v>0</v>
      </c>
      <c r="AP4" s="75">
        <f>NC!G42</f>
        <v>0</v>
      </c>
    </row>
    <row r="5" spans="1:42">
      <c r="A5" s="73">
        <v>262</v>
      </c>
      <c r="B5" s="73" t="s">
        <v>59</v>
      </c>
      <c r="C5" s="75">
        <f>VU!Q3</f>
        <v>1895</v>
      </c>
      <c r="D5" s="74">
        <f>VU!Q4</f>
        <v>920</v>
      </c>
      <c r="E5" s="75">
        <f>VU!Q5</f>
        <v>2</v>
      </c>
      <c r="F5" s="75">
        <f>VU!Q6</f>
        <v>1806</v>
      </c>
      <c r="G5" s="75">
        <f>VU!Q7</f>
        <v>406</v>
      </c>
      <c r="H5" s="75">
        <f>VU!Q8</f>
        <v>3577</v>
      </c>
      <c r="I5" s="74">
        <f>VU!Q9</f>
        <v>410</v>
      </c>
      <c r="J5" s="75">
        <f>VU!Q10</f>
        <v>1</v>
      </c>
      <c r="K5" s="75">
        <f>VU!Q11</f>
        <v>1275</v>
      </c>
      <c r="L5" s="75">
        <f>VU!Q12</f>
        <v>339</v>
      </c>
      <c r="M5" s="75">
        <f>VU!Q13</f>
        <v>9</v>
      </c>
      <c r="N5" s="75">
        <f>VU!Q14</f>
        <v>575</v>
      </c>
      <c r="O5" s="75">
        <f>VU!Q15</f>
        <v>838</v>
      </c>
      <c r="P5" s="75">
        <f>VU!Q16</f>
        <v>1037</v>
      </c>
      <c r="Q5" s="74">
        <f>VU!Q17</f>
        <v>5</v>
      </c>
      <c r="R5" s="75">
        <f>VU!Q18</f>
        <v>0</v>
      </c>
      <c r="S5" s="75">
        <f>VU!Q19</f>
        <v>18</v>
      </c>
      <c r="T5" s="75">
        <f>'Summary Pacific'!F21</f>
        <v>0</v>
      </c>
      <c r="U5" s="75">
        <f>VU!Q21</f>
        <v>1325</v>
      </c>
      <c r="V5" s="75">
        <f>VU!Q22</f>
        <v>0</v>
      </c>
      <c r="W5" s="75">
        <f>VU!Q23</f>
        <v>2</v>
      </c>
      <c r="X5" s="75">
        <f>VU!Q24</f>
        <v>0</v>
      </c>
      <c r="Y5" s="75">
        <f>VU!Q25</f>
        <v>2548</v>
      </c>
      <c r="Z5" s="75">
        <f>VU!Q26</f>
        <v>0</v>
      </c>
      <c r="AA5" s="74">
        <f>VU!Q27</f>
        <v>3628</v>
      </c>
      <c r="AB5" s="74">
        <f>VU!Q28</f>
        <v>0</v>
      </c>
      <c r="AC5" s="75">
        <f>VU!Q29</f>
        <v>1394</v>
      </c>
      <c r="AD5" s="74">
        <f>VU!Q30</f>
        <v>1000</v>
      </c>
      <c r="AE5" s="75">
        <f>VU!Q31</f>
        <v>319</v>
      </c>
      <c r="AF5" s="75">
        <f>VU!Q32</f>
        <v>504</v>
      </c>
      <c r="AG5" s="74">
        <f>VU!Q33</f>
        <v>14150</v>
      </c>
      <c r="AH5" s="75">
        <f>VU!Q34</f>
        <v>0</v>
      </c>
      <c r="AI5" s="75">
        <f>VU!Q35</f>
        <v>0</v>
      </c>
      <c r="AJ5" s="75">
        <f>VU!Q36</f>
        <v>0</v>
      </c>
      <c r="AK5" s="75">
        <f>VU!Q37</f>
        <v>0</v>
      </c>
      <c r="AL5" s="75">
        <f>VU!Q38</f>
        <v>6</v>
      </c>
      <c r="AM5" s="75">
        <f>VU!Q39</f>
        <v>234</v>
      </c>
      <c r="AN5" s="75">
        <f>VU!Q40</f>
        <v>13</v>
      </c>
      <c r="AO5" s="75">
        <f>VU!Q41</f>
        <v>458</v>
      </c>
      <c r="AP5" s="75">
        <f>VU!Q42</f>
        <v>0</v>
      </c>
    </row>
    <row r="6" spans="1:42">
      <c r="A6" s="73">
        <v>83</v>
      </c>
      <c r="B6" s="73" t="s">
        <v>60</v>
      </c>
      <c r="C6" s="75">
        <f>FJ!T3</f>
        <v>103</v>
      </c>
      <c r="D6" s="74">
        <f>FJ!T4</f>
        <v>395</v>
      </c>
      <c r="E6" s="74">
        <f>FJ!T5</f>
        <v>0</v>
      </c>
      <c r="F6" s="75">
        <f>FJ!T6</f>
        <v>1200</v>
      </c>
      <c r="G6" s="75">
        <f>FJ!T7</f>
        <v>4000</v>
      </c>
      <c r="H6" s="75">
        <f>FJ!T8</f>
        <v>299</v>
      </c>
      <c r="I6" s="75">
        <f>FJ!T9</f>
        <v>0</v>
      </c>
      <c r="J6" s="75">
        <f>FJ!T10</f>
        <v>0</v>
      </c>
      <c r="K6" s="75">
        <f>FJ!T11</f>
        <v>964</v>
      </c>
      <c r="L6" s="75">
        <f>FJ!T12</f>
        <v>482</v>
      </c>
      <c r="M6" s="75">
        <f>FJ!T13</f>
        <v>20</v>
      </c>
      <c r="N6" s="75">
        <f>FJ!T14</f>
        <v>50</v>
      </c>
      <c r="O6" s="75">
        <f>FJ!T15</f>
        <v>0</v>
      </c>
      <c r="P6" s="75">
        <f>FJ!T16</f>
        <v>106</v>
      </c>
      <c r="Q6" s="75">
        <f>FJ!T17</f>
        <v>0</v>
      </c>
      <c r="R6" s="75">
        <f>FJ!T18</f>
        <v>84</v>
      </c>
      <c r="S6" s="74">
        <f>FJ!T19</f>
        <v>344</v>
      </c>
      <c r="T6" s="74">
        <f>'Summary Pacific'!G21</f>
        <v>2</v>
      </c>
      <c r="U6" s="75">
        <f>FJ!T21</f>
        <v>100</v>
      </c>
      <c r="V6" s="74">
        <f>FJ!T22</f>
        <v>9</v>
      </c>
      <c r="W6" s="75">
        <f>FJ!T23</f>
        <v>5</v>
      </c>
      <c r="X6" s="75">
        <f>FJ!T24</f>
        <v>4</v>
      </c>
      <c r="Y6" s="74">
        <f>FJ!T25</f>
        <v>0</v>
      </c>
      <c r="Z6" s="74">
        <f>FJ!T26</f>
        <v>784018</v>
      </c>
      <c r="AA6" s="74">
        <f>FJ!T27</f>
        <v>14884</v>
      </c>
      <c r="AB6" s="74">
        <f>FJ!T28</f>
        <v>0</v>
      </c>
      <c r="AC6" s="75">
        <f>FJ!T29</f>
        <v>0</v>
      </c>
      <c r="AD6" s="75">
        <f>FJ!T30</f>
        <v>0</v>
      </c>
      <c r="AE6" s="75">
        <f>FJ!T31</f>
        <v>930</v>
      </c>
      <c r="AF6" s="75">
        <f>FJ!T32</f>
        <v>600</v>
      </c>
      <c r="AG6" s="74">
        <f>FJ!T33</f>
        <v>9800</v>
      </c>
      <c r="AH6" s="75">
        <f>FJ!T34</f>
        <v>3</v>
      </c>
      <c r="AI6" s="75">
        <f>FJ!T35</f>
        <v>0</v>
      </c>
      <c r="AJ6" s="75">
        <f>FJ!T36</f>
        <v>0</v>
      </c>
      <c r="AK6" s="75">
        <f>FJ!T37</f>
        <v>9</v>
      </c>
      <c r="AL6" s="75">
        <f>FJ!T38</f>
        <v>8</v>
      </c>
      <c r="AM6" s="75">
        <f>FJ!T39</f>
        <v>0</v>
      </c>
      <c r="AN6" s="75">
        <f>FJ!T40</f>
        <v>10</v>
      </c>
      <c r="AO6" s="74">
        <f>FJ!T41</f>
        <v>4520</v>
      </c>
      <c r="AP6" s="74">
        <f>FJ!T42</f>
        <v>0</v>
      </c>
    </row>
    <row r="7" spans="1:42">
      <c r="A7" s="73">
        <v>225</v>
      </c>
      <c r="B7" s="73" t="s">
        <v>61</v>
      </c>
      <c r="C7" s="75">
        <f>SI!P3</f>
        <v>993</v>
      </c>
      <c r="D7" s="74">
        <f>SI!P4</f>
        <v>4124</v>
      </c>
      <c r="E7" s="75">
        <f>SI!P5</f>
        <v>0</v>
      </c>
      <c r="F7" s="75">
        <f>SI!P6</f>
        <v>2262</v>
      </c>
      <c r="G7" s="74">
        <f>SI!P7</f>
        <v>7026</v>
      </c>
      <c r="H7" s="75">
        <f>SI!P8</f>
        <v>3252</v>
      </c>
      <c r="I7" s="74">
        <f>SI!P9</f>
        <v>0</v>
      </c>
      <c r="J7" s="75">
        <f>SI!P10</f>
        <v>0</v>
      </c>
      <c r="K7" s="75">
        <f>SI!P11</f>
        <v>1187</v>
      </c>
      <c r="L7" s="75">
        <f>SI!P12</f>
        <v>0</v>
      </c>
      <c r="M7" s="75">
        <f>SI!P13</f>
        <v>0</v>
      </c>
      <c r="N7" s="75">
        <f>SI!P14</f>
        <v>457</v>
      </c>
      <c r="O7" s="75">
        <f>SI!P15</f>
        <v>200</v>
      </c>
      <c r="P7" s="75">
        <f>SI!P16</f>
        <v>386</v>
      </c>
      <c r="Q7" s="74">
        <f>SI!P17</f>
        <v>1801</v>
      </c>
      <c r="R7" s="75">
        <f>SI!P18</f>
        <v>0</v>
      </c>
      <c r="S7" s="74">
        <f>SI!P19</f>
        <v>43</v>
      </c>
      <c r="T7" s="74">
        <f>'Summary Pacific'!H21</f>
        <v>0</v>
      </c>
      <c r="U7" s="75">
        <f>SI!P21</f>
        <v>119</v>
      </c>
      <c r="V7" s="74">
        <f>SI!P22</f>
        <v>6</v>
      </c>
      <c r="W7" s="74">
        <f>SI!P23</f>
        <v>8</v>
      </c>
      <c r="X7" s="75">
        <f>SI!P24</f>
        <v>0</v>
      </c>
      <c r="Y7" s="74">
        <f>SI!P25</f>
        <v>22196</v>
      </c>
      <c r="Z7" s="74">
        <f>SI!Q25</f>
        <v>0</v>
      </c>
      <c r="AA7" s="74">
        <f>SI!P27</f>
        <v>17784</v>
      </c>
      <c r="AB7" s="74">
        <f>SI!P28</f>
        <v>0</v>
      </c>
      <c r="AC7" s="75">
        <f>SI!P29</f>
        <v>1013</v>
      </c>
      <c r="AD7" s="74">
        <f>SI!P30</f>
        <v>1855</v>
      </c>
      <c r="AE7" s="74">
        <f>SI!P31</f>
        <v>1530</v>
      </c>
      <c r="AF7" s="74">
        <f>SI!P32</f>
        <v>2142</v>
      </c>
      <c r="AG7" s="74">
        <f>SI!P33</f>
        <v>7404</v>
      </c>
      <c r="AH7" s="75">
        <f>SI!P34</f>
        <v>0</v>
      </c>
      <c r="AI7" s="75">
        <f>SI!P35</f>
        <v>0</v>
      </c>
      <c r="AJ7" s="75">
        <f>SI!P36</f>
        <v>0</v>
      </c>
      <c r="AK7" s="75">
        <f>SI!P37</f>
        <v>0</v>
      </c>
      <c r="AL7" s="75">
        <f>SI!P38</f>
        <v>0</v>
      </c>
      <c r="AM7" s="75">
        <f>SI!P39</f>
        <v>0</v>
      </c>
      <c r="AN7" s="75">
        <f>SI!P40</f>
        <v>0</v>
      </c>
      <c r="AO7" s="75">
        <f>SI!P41</f>
        <v>138</v>
      </c>
      <c r="AP7" s="74">
        <f>SI!P42</f>
        <v>0</v>
      </c>
    </row>
    <row r="8" spans="1:42">
      <c r="A8" s="73">
        <v>245</v>
      </c>
      <c r="B8" s="73" t="s">
        <v>62</v>
      </c>
      <c r="C8" s="75">
        <f>TO!Q3</f>
        <v>6100</v>
      </c>
      <c r="D8" s="75">
        <f>TO!Q4</f>
        <v>0</v>
      </c>
      <c r="E8" s="75">
        <f>TO!Q5</f>
        <v>6</v>
      </c>
      <c r="F8" s="75">
        <f>TO!Q6</f>
        <v>750</v>
      </c>
      <c r="G8" s="75">
        <f>TO!Q7</f>
        <v>0</v>
      </c>
      <c r="H8" s="75">
        <f>TO!Q8</f>
        <v>10701</v>
      </c>
      <c r="I8" s="75">
        <f>TO!Q9</f>
        <v>335</v>
      </c>
      <c r="J8" s="75">
        <f>TO!Q10</f>
        <v>0</v>
      </c>
      <c r="K8" s="75">
        <f>TO!Q11</f>
        <v>434</v>
      </c>
      <c r="L8" s="75">
        <f>TO!Q12</f>
        <v>258</v>
      </c>
      <c r="M8" s="75">
        <f>TO!Q13</f>
        <v>0</v>
      </c>
      <c r="N8" s="75">
        <f>TO!Q14</f>
        <v>3206</v>
      </c>
      <c r="O8" s="75">
        <f>TO!Q15</f>
        <v>100</v>
      </c>
      <c r="P8" s="75">
        <f>TO!Q16</f>
        <v>2921</v>
      </c>
      <c r="Q8" s="75">
        <f>TO!Q17</f>
        <v>0</v>
      </c>
      <c r="R8" s="75">
        <f>TO!Q18</f>
        <v>105</v>
      </c>
      <c r="S8" s="75">
        <f>TO!Q19</f>
        <v>0</v>
      </c>
      <c r="T8" s="75">
        <f>'Summary Pacific'!I21</f>
        <v>0</v>
      </c>
      <c r="U8" s="75">
        <f>TO!Q21</f>
        <v>0</v>
      </c>
      <c r="V8" s="75">
        <f>TO!Q22</f>
        <v>0</v>
      </c>
      <c r="W8" s="75">
        <f>TO!Q23</f>
        <v>0</v>
      </c>
      <c r="X8" s="75">
        <f>TO!Q24</f>
        <v>6</v>
      </c>
      <c r="Y8" s="75">
        <f>TO!Q25</f>
        <v>0</v>
      </c>
      <c r="Z8" s="75">
        <f>TO!Q26</f>
        <v>0</v>
      </c>
      <c r="AA8" s="75">
        <f>TO!Q27</f>
        <v>5616</v>
      </c>
      <c r="AB8" s="75">
        <f>TO!Q28</f>
        <v>1000</v>
      </c>
      <c r="AC8" s="75">
        <f>TO!Q29</f>
        <v>0</v>
      </c>
      <c r="AD8" s="75">
        <f>TO!Q30</f>
        <v>5691</v>
      </c>
      <c r="AE8" s="75">
        <f>TO!Q31</f>
        <v>3102</v>
      </c>
      <c r="AF8" s="75">
        <f>TO!Q32</f>
        <v>0</v>
      </c>
      <c r="AG8" s="75">
        <f>TO!Q33</f>
        <v>0</v>
      </c>
      <c r="AH8" s="75">
        <f>TO!Q34</f>
        <v>0</v>
      </c>
      <c r="AI8" s="75">
        <f>TO!Q35</f>
        <v>1</v>
      </c>
      <c r="AJ8" s="75">
        <f>TO!Q36</f>
        <v>0</v>
      </c>
      <c r="AK8" s="75">
        <f>TO!Q37</f>
        <v>0</v>
      </c>
      <c r="AL8" s="75">
        <f>TO!Q38</f>
        <v>0</v>
      </c>
      <c r="AM8" s="75">
        <f>TO!Q39</f>
        <v>0</v>
      </c>
      <c r="AN8" s="75">
        <f>TO!Q40</f>
        <v>0</v>
      </c>
      <c r="AO8" s="75">
        <f>TO!Q41</f>
        <v>0</v>
      </c>
      <c r="AP8" s="75">
        <f>TO!Q42</f>
        <v>0</v>
      </c>
    </row>
    <row r="9" spans="1:42">
      <c r="A9" s="73">
        <v>212</v>
      </c>
      <c r="B9" s="73" t="s">
        <v>64</v>
      </c>
      <c r="C9" s="75">
        <f>SA!Q3</f>
        <v>2135</v>
      </c>
      <c r="D9" s="74">
        <f>SA!Q4</f>
        <v>0</v>
      </c>
      <c r="E9" s="75">
        <f>SA!Q5</f>
        <v>6</v>
      </c>
      <c r="F9" s="75">
        <f>SA!Q6</f>
        <v>1549</v>
      </c>
      <c r="G9" s="75">
        <f>SA!Q7</f>
        <v>0</v>
      </c>
      <c r="H9" s="75">
        <f>SA!Q8</f>
        <v>3831</v>
      </c>
      <c r="I9" s="74">
        <f>SA!Q9</f>
        <v>0</v>
      </c>
      <c r="J9" s="75">
        <f>SA!Q10</f>
        <v>0</v>
      </c>
      <c r="K9" s="75">
        <f>SA!Q11</f>
        <v>851</v>
      </c>
      <c r="L9" s="75">
        <f>SA!Q12</f>
        <v>260</v>
      </c>
      <c r="M9" s="75">
        <f>SA!Q13</f>
        <v>1126</v>
      </c>
      <c r="N9" s="75">
        <f>SA!Q14</f>
        <v>0</v>
      </c>
      <c r="O9" s="75">
        <f>SA!Q15</f>
        <v>13</v>
      </c>
      <c r="P9" s="74">
        <f>SA!Q16</f>
        <v>3025</v>
      </c>
      <c r="Q9" s="75">
        <f>SA!Q17</f>
        <v>0</v>
      </c>
      <c r="R9" s="75">
        <f>SA!Q18</f>
        <v>0</v>
      </c>
      <c r="S9" s="75">
        <f>SA!Q19</f>
        <v>3</v>
      </c>
      <c r="T9" s="75">
        <f>'Summary Pacific'!J21</f>
        <v>0</v>
      </c>
      <c r="U9" s="75">
        <f>SA!Q21</f>
        <v>0</v>
      </c>
      <c r="V9" s="75">
        <f>SA!Q22</f>
        <v>0</v>
      </c>
      <c r="W9" s="75">
        <f>SA!Q23</f>
        <v>0</v>
      </c>
      <c r="X9" s="75">
        <f>SA!Q24</f>
        <v>0</v>
      </c>
      <c r="Y9" s="75">
        <f>SA!Q25</f>
        <v>0</v>
      </c>
      <c r="Z9" s="75">
        <f>SA!Q26</f>
        <v>0</v>
      </c>
      <c r="AA9" s="74">
        <f>SA!Q27</f>
        <v>1612</v>
      </c>
      <c r="AB9" s="75">
        <f>SA!Q28</f>
        <v>1264</v>
      </c>
      <c r="AC9" s="75">
        <f>SA!Q29</f>
        <v>77</v>
      </c>
      <c r="AD9" s="74">
        <f>SA!Q30</f>
        <v>1250</v>
      </c>
      <c r="AE9" s="74">
        <f>SA!Q31</f>
        <v>2625</v>
      </c>
      <c r="AF9" s="74">
        <f>SA!Q32</f>
        <v>0</v>
      </c>
      <c r="AG9" s="75">
        <f>SA!Q33</f>
        <v>0</v>
      </c>
      <c r="AH9" s="75">
        <f>SA!Q34</f>
        <v>0</v>
      </c>
      <c r="AI9" s="75">
        <f>SA!Q35</f>
        <v>0</v>
      </c>
      <c r="AJ9" s="75">
        <f>SA!Q36</f>
        <v>0</v>
      </c>
      <c r="AK9" s="75">
        <f>SA!Q37</f>
        <v>0</v>
      </c>
      <c r="AL9" s="75">
        <f>SA!Q38</f>
        <v>0</v>
      </c>
      <c r="AM9" s="75">
        <f>SA!Q39</f>
        <v>0</v>
      </c>
      <c r="AN9" s="75">
        <f>SA!Q40</f>
        <v>0</v>
      </c>
      <c r="AO9" s="75">
        <f>SA!Q41</f>
        <v>0</v>
      </c>
      <c r="AP9" s="75">
        <f>SA!Q42</f>
        <v>0</v>
      </c>
    </row>
    <row r="10" spans="1:42">
      <c r="A10" s="73">
        <v>252</v>
      </c>
      <c r="B10" s="73" t="s">
        <v>63</v>
      </c>
      <c r="C10" s="75">
        <f>TU!P3</f>
        <v>73</v>
      </c>
      <c r="D10" s="75">
        <f>TU!P4</f>
        <v>0</v>
      </c>
      <c r="E10" s="75">
        <f>TU!P5</f>
        <v>0</v>
      </c>
      <c r="F10" s="75">
        <f>TU!P6</f>
        <v>714</v>
      </c>
      <c r="G10" s="75">
        <f>TU!P7</f>
        <v>0</v>
      </c>
      <c r="H10" s="75">
        <f>TU!P8</f>
        <v>1067</v>
      </c>
      <c r="I10" s="75">
        <f>TU!P9</f>
        <v>0</v>
      </c>
      <c r="J10" s="75">
        <f>TU!P10</f>
        <v>0</v>
      </c>
      <c r="K10" s="75">
        <f>TU!P11</f>
        <v>304</v>
      </c>
      <c r="L10" s="75">
        <f>TU!P12</f>
        <v>0</v>
      </c>
      <c r="M10" s="75">
        <f>TU!P13</f>
        <v>0</v>
      </c>
      <c r="N10" s="75">
        <f>TU!P14</f>
        <v>277</v>
      </c>
      <c r="O10" s="75">
        <f>TU!P15</f>
        <v>0</v>
      </c>
      <c r="P10" s="75">
        <f>TU!P16</f>
        <v>313</v>
      </c>
      <c r="Q10" s="75">
        <f>TU!P17</f>
        <v>0</v>
      </c>
      <c r="R10" s="75">
        <f>TU!P18</f>
        <v>0</v>
      </c>
      <c r="S10" s="75">
        <f>TU!P19</f>
        <v>0</v>
      </c>
      <c r="T10" s="75">
        <f>'Summary Pacific'!K21</f>
        <v>0</v>
      </c>
      <c r="U10" s="75">
        <f>TU!P21</f>
        <v>0</v>
      </c>
      <c r="V10" s="75">
        <f>TU!P22</f>
        <v>0</v>
      </c>
      <c r="W10" s="75">
        <f>TU!P23</f>
        <v>0</v>
      </c>
      <c r="X10" s="75">
        <f>TU!P24</f>
        <v>0</v>
      </c>
      <c r="Y10" s="75">
        <f>TU!P25</f>
        <v>0</v>
      </c>
      <c r="Z10" s="75">
        <f>TU!P26</f>
        <v>0</v>
      </c>
      <c r="AA10" s="75">
        <f>TU!P27</f>
        <v>0</v>
      </c>
      <c r="AB10" s="75">
        <f>TU!P28</f>
        <v>1185</v>
      </c>
      <c r="AC10" s="75">
        <f>TU!P29</f>
        <v>322</v>
      </c>
      <c r="AD10" s="75">
        <f>TU!P30</f>
        <v>0</v>
      </c>
      <c r="AE10" s="75">
        <f>TU!P31</f>
        <v>375</v>
      </c>
      <c r="AF10" s="75">
        <f>TU!P32</f>
        <v>0</v>
      </c>
      <c r="AG10" s="75">
        <f>TU!P33</f>
        <v>0</v>
      </c>
      <c r="AH10" s="75">
        <f>TU!P34</f>
        <v>0</v>
      </c>
      <c r="AI10" s="75">
        <f>TU!P35</f>
        <v>0</v>
      </c>
      <c r="AJ10" s="75">
        <f>TU!P36</f>
        <v>0</v>
      </c>
      <c r="AK10" s="75">
        <f>TU!P37</f>
        <v>0</v>
      </c>
      <c r="AL10" s="75">
        <f>TU!P38</f>
        <v>0</v>
      </c>
      <c r="AM10" s="75">
        <f>TU!P39</f>
        <v>0</v>
      </c>
      <c r="AN10" s="75">
        <f>TU!P40</f>
        <v>0</v>
      </c>
      <c r="AO10" s="75">
        <f>TU!P41</f>
        <v>0</v>
      </c>
      <c r="AP10" s="75">
        <f>TU!P42</f>
        <v>0</v>
      </c>
    </row>
    <row r="11" spans="1:42">
      <c r="A11" s="73">
        <v>60</v>
      </c>
      <c r="B11" s="73" t="s">
        <v>65</v>
      </c>
      <c r="C11" s="75">
        <f>CI!Q3</f>
        <v>1777</v>
      </c>
      <c r="D11" s="75">
        <f>CI!Q4</f>
        <v>0</v>
      </c>
      <c r="E11" s="75">
        <f>CI!Q5</f>
        <v>0</v>
      </c>
      <c r="F11" s="75">
        <f>CI!Q6</f>
        <v>80</v>
      </c>
      <c r="G11" s="75">
        <f>CI!Q7</f>
        <v>0</v>
      </c>
      <c r="H11" s="75">
        <f>CI!Q8</f>
        <v>679</v>
      </c>
      <c r="I11" s="75">
        <f>CI!Q9</f>
        <v>0</v>
      </c>
      <c r="J11" s="75">
        <f>CI!Q10</f>
        <v>0</v>
      </c>
      <c r="K11" s="75">
        <f>CI!Q11</f>
        <v>326</v>
      </c>
      <c r="L11" s="75">
        <f>CI!Q12</f>
        <v>556</v>
      </c>
      <c r="M11" s="75">
        <f>CI!Q13</f>
        <v>0</v>
      </c>
      <c r="N11" s="75">
        <f>CI!Q14</f>
        <v>119</v>
      </c>
      <c r="O11" s="75">
        <f>CI!Q15</f>
        <v>0</v>
      </c>
      <c r="P11" s="75">
        <f>CI!Q16</f>
        <v>269</v>
      </c>
      <c r="Q11" s="75">
        <f>CI!Q17</f>
        <v>0</v>
      </c>
      <c r="R11" s="75">
        <f>CI!Q18</f>
        <v>0</v>
      </c>
      <c r="S11" s="75">
        <f>CI!Q19</f>
        <v>0</v>
      </c>
      <c r="T11" s="75">
        <f>'Summary Pacific'!L21</f>
        <v>0</v>
      </c>
      <c r="U11" s="75">
        <f>CI!Q21</f>
        <v>0</v>
      </c>
      <c r="V11" s="75">
        <f>CI!Q22</f>
        <v>0</v>
      </c>
      <c r="W11" s="75">
        <f>CI!Q23</f>
        <v>0</v>
      </c>
      <c r="X11" s="75">
        <f>CI!Q24</f>
        <v>0</v>
      </c>
      <c r="Y11" s="75">
        <f>CI!Q25</f>
        <v>0</v>
      </c>
      <c r="Z11" s="75">
        <f>CI!Q26</f>
        <v>0</v>
      </c>
      <c r="AA11" s="75">
        <f>CI!Q27</f>
        <v>900</v>
      </c>
      <c r="AB11" s="75">
        <f>CI!Q28</f>
        <v>1397</v>
      </c>
      <c r="AC11" s="75">
        <f>CI!Q29</f>
        <v>330</v>
      </c>
      <c r="AD11" s="75">
        <f>CI!Q30</f>
        <v>0</v>
      </c>
      <c r="AE11" s="75">
        <f>CI!Q31</f>
        <v>16</v>
      </c>
      <c r="AF11" s="75">
        <f>CI!Q32</f>
        <v>0</v>
      </c>
      <c r="AG11" s="75">
        <f>CI!Q33</f>
        <v>0</v>
      </c>
      <c r="AH11" s="75">
        <f>CI!Q34</f>
        <v>1</v>
      </c>
      <c r="AI11" s="75">
        <f>CI!Q35</f>
        <v>2</v>
      </c>
      <c r="AJ11" s="75">
        <f>CI!Q36</f>
        <v>0</v>
      </c>
      <c r="AK11" s="75">
        <f>CI!Q37</f>
        <v>1</v>
      </c>
      <c r="AL11" s="75">
        <f>CI!Q38</f>
        <v>5</v>
      </c>
      <c r="AM11" s="75">
        <f>CI!Q39</f>
        <v>0</v>
      </c>
      <c r="AN11" s="75">
        <f>CI!Q40</f>
        <v>0</v>
      </c>
      <c r="AO11" s="75">
        <f>CI!Q41</f>
        <v>0</v>
      </c>
      <c r="AP11" s="75">
        <f>CI!Q42</f>
        <v>0</v>
      </c>
    </row>
    <row r="12" spans="1:42">
      <c r="A12" s="73">
        <v>192</v>
      </c>
      <c r="B12" s="73" t="s">
        <v>66</v>
      </c>
      <c r="C12" s="74">
        <f>PNG!Q3</f>
        <v>2553</v>
      </c>
      <c r="D12" s="74">
        <f>PNG!Q4</f>
        <v>2853</v>
      </c>
      <c r="E12" s="74">
        <f>PNG!Q5</f>
        <v>394</v>
      </c>
      <c r="F12" s="75">
        <f>PNG!Q6</f>
        <v>2370</v>
      </c>
      <c r="G12" s="74">
        <f>PNG!Q7</f>
        <v>1510</v>
      </c>
      <c r="H12" s="75">
        <f>PNG!Q8</f>
        <v>2084</v>
      </c>
      <c r="I12" s="74">
        <f>PNG!Q9</f>
        <v>2310</v>
      </c>
      <c r="J12" s="75">
        <f>PNG!Q10</f>
        <v>0</v>
      </c>
      <c r="K12" s="75">
        <f>PNG!Q11</f>
        <v>0</v>
      </c>
      <c r="L12" s="75">
        <f>PNG!Q12</f>
        <v>68</v>
      </c>
      <c r="M12" s="75">
        <f>PNG!Q13</f>
        <v>400</v>
      </c>
      <c r="N12" s="75">
        <f>PNG!Q14</f>
        <v>0</v>
      </c>
      <c r="O12" s="75">
        <f>PNG!Q15</f>
        <v>218</v>
      </c>
      <c r="P12" s="75">
        <f>PNG!Q16</f>
        <v>331</v>
      </c>
      <c r="Q12" s="74">
        <f>PNG!Q17</f>
        <v>2958</v>
      </c>
      <c r="R12" s="75">
        <f>PNG!Q18</f>
        <v>0</v>
      </c>
      <c r="S12" s="75">
        <f>PNG!Q19</f>
        <v>339</v>
      </c>
      <c r="T12" s="75">
        <f>'Summary Pacific'!M21</f>
        <v>0</v>
      </c>
      <c r="U12" s="75">
        <f>PNG!Q21</f>
        <v>600</v>
      </c>
      <c r="V12" s="74">
        <f>PNG!Q22</f>
        <v>10</v>
      </c>
      <c r="W12" s="75">
        <f>PNG!Q23</f>
        <v>0</v>
      </c>
      <c r="X12" s="75">
        <f>PNG!Q24</f>
        <v>1</v>
      </c>
      <c r="Y12" s="75">
        <f>PNG!Q25</f>
        <v>0</v>
      </c>
      <c r="Z12" s="75">
        <f>PNG!Q26</f>
        <v>128000</v>
      </c>
      <c r="AA12" s="74">
        <f>PNG!Q27</f>
        <v>7814</v>
      </c>
      <c r="AB12" s="74">
        <f>PNG!Q28</f>
        <v>5720</v>
      </c>
      <c r="AC12" s="75">
        <f>PNG!Q29</f>
        <v>0</v>
      </c>
      <c r="AD12" s="74">
        <f>PNG!Q30</f>
        <v>501</v>
      </c>
      <c r="AE12" s="74">
        <f>PNG!Q31</f>
        <v>1080</v>
      </c>
      <c r="AF12" s="74">
        <f>PNG!Q32</f>
        <v>2616</v>
      </c>
      <c r="AG12" s="74">
        <f>PNG!Q33</f>
        <v>22500</v>
      </c>
      <c r="AH12" s="75">
        <f>PNG!Q34</f>
        <v>2</v>
      </c>
      <c r="AI12" s="75">
        <f>PNG!Q35</f>
        <v>0</v>
      </c>
      <c r="AJ12" s="75">
        <f>PNG!Q36</f>
        <v>0</v>
      </c>
      <c r="AK12" s="75">
        <f>PNG!Q37</f>
        <v>112</v>
      </c>
      <c r="AL12" s="75">
        <f>PNG!Q38</f>
        <v>12</v>
      </c>
      <c r="AM12" s="75">
        <f>PNG!Q39</f>
        <v>456</v>
      </c>
      <c r="AN12" s="75">
        <f>PNG!Q40</f>
        <v>3</v>
      </c>
      <c r="AO12" s="75">
        <f>PNG!Q41</f>
        <v>5</v>
      </c>
      <c r="AP12" s="75">
        <f>PNG!Q42</f>
        <v>0</v>
      </c>
    </row>
    <row r="13" spans="1:42">
      <c r="A13" s="73">
        <v>163</v>
      </c>
      <c r="B13" s="73" t="s">
        <v>67</v>
      </c>
      <c r="C13" s="75">
        <f>FSM!P3</f>
        <v>31</v>
      </c>
      <c r="D13" s="75">
        <f>FSM!P4</f>
        <v>0</v>
      </c>
      <c r="E13" s="75">
        <f>FSM!P5</f>
        <v>0</v>
      </c>
      <c r="F13" s="75">
        <f>FSM!P6</f>
        <v>0</v>
      </c>
      <c r="G13" s="75">
        <f>FSM!P7</f>
        <v>0</v>
      </c>
      <c r="H13" s="75">
        <f>FSM!P8</f>
        <v>267</v>
      </c>
      <c r="I13" s="75">
        <f>FSM!P9</f>
        <v>0</v>
      </c>
      <c r="J13" s="75">
        <f>FSM!P10</f>
        <v>0</v>
      </c>
      <c r="K13" s="75">
        <f>FSM!P11</f>
        <v>0</v>
      </c>
      <c r="L13" s="75">
        <f>FSM!P12</f>
        <v>0</v>
      </c>
      <c r="M13" s="75">
        <f>FSM!P13</f>
        <v>0</v>
      </c>
      <c r="N13" s="75">
        <f>FSM!P14</f>
        <v>50</v>
      </c>
      <c r="O13" s="75">
        <f>FSM!P15</f>
        <v>400</v>
      </c>
      <c r="P13" s="75">
        <f>FSM!P16</f>
        <v>0</v>
      </c>
      <c r="Q13" s="75">
        <f>FSM!P17</f>
        <v>0</v>
      </c>
      <c r="R13" s="75">
        <f>FSM!P18</f>
        <v>0</v>
      </c>
      <c r="S13" s="75">
        <f>FSM!P19</f>
        <v>0</v>
      </c>
      <c r="T13" s="75">
        <f>'Summary Pacific'!N21</f>
        <v>0</v>
      </c>
      <c r="U13" s="75">
        <f>FSM!P21</f>
        <v>0</v>
      </c>
      <c r="V13" s="75">
        <f>FSM!P22</f>
        <v>0</v>
      </c>
      <c r="W13" s="75">
        <f>FSM!P23</f>
        <v>0</v>
      </c>
      <c r="X13" s="75">
        <f>FSM!P24</f>
        <v>0</v>
      </c>
      <c r="Y13" s="75">
        <f>FSM!P25</f>
        <v>0</v>
      </c>
      <c r="Z13" s="75">
        <f>FSM!P26</f>
        <v>0</v>
      </c>
      <c r="AA13" s="75">
        <f>FSM!P27</f>
        <v>80</v>
      </c>
      <c r="AB13" s="75">
        <f>FSM!P28</f>
        <v>0</v>
      </c>
      <c r="AC13" s="75">
        <f>FSM!P29</f>
        <v>0</v>
      </c>
      <c r="AD13" s="75">
        <f>FSM!P30</f>
        <v>0</v>
      </c>
      <c r="AE13" s="75">
        <f>FSM!P31</f>
        <v>91</v>
      </c>
      <c r="AF13" s="75">
        <f>FSM!P32</f>
        <v>0</v>
      </c>
      <c r="AG13" s="75">
        <f>FSM!P33</f>
        <v>0</v>
      </c>
      <c r="AH13" s="75">
        <f>FSM!P34</f>
        <v>0</v>
      </c>
      <c r="AI13" s="75">
        <f>FSM!P35</f>
        <v>0</v>
      </c>
      <c r="AJ13" s="75">
        <f>FSM!P36</f>
        <v>0</v>
      </c>
      <c r="AK13" s="75">
        <f>FSM!P37</f>
        <v>0</v>
      </c>
      <c r="AL13" s="75">
        <f>FSM!P38</f>
        <v>0</v>
      </c>
      <c r="AM13" s="75">
        <f>FSM!P39</f>
        <v>0</v>
      </c>
      <c r="AN13" s="75">
        <f>FSM!P40</f>
        <v>0</v>
      </c>
      <c r="AO13" s="75">
        <f>FSM!P41</f>
        <v>0</v>
      </c>
      <c r="AP13" s="75">
        <f>FSM!P42</f>
        <v>0</v>
      </c>
    </row>
    <row r="14" spans="1:42">
      <c r="A14" s="73">
        <v>135</v>
      </c>
      <c r="B14" s="73" t="s">
        <v>68</v>
      </c>
      <c r="C14" s="75">
        <f>KI!P3</f>
        <v>222</v>
      </c>
      <c r="D14" s="75">
        <f>KI!P4</f>
        <v>0</v>
      </c>
      <c r="E14" s="75">
        <f>KI!P5</f>
        <v>0</v>
      </c>
      <c r="F14" s="75">
        <f>KI!P6</f>
        <v>0</v>
      </c>
      <c r="G14" s="75">
        <f>KI!P7</f>
        <v>0</v>
      </c>
      <c r="H14" s="75">
        <f>KI!P8</f>
        <v>414</v>
      </c>
      <c r="I14" s="75">
        <f>KI!P9</f>
        <v>0</v>
      </c>
      <c r="J14" s="75">
        <f>KI!P10</f>
        <v>0</v>
      </c>
      <c r="K14" s="75">
        <f>KI!P11</f>
        <v>0</v>
      </c>
      <c r="L14" s="75">
        <f>KI!P12</f>
        <v>0</v>
      </c>
      <c r="M14" s="75">
        <f>KI!P13</f>
        <v>0</v>
      </c>
      <c r="N14" s="75">
        <f>KI!P14</f>
        <v>0</v>
      </c>
      <c r="O14" s="75">
        <f>KI!P15</f>
        <v>46</v>
      </c>
      <c r="P14" s="75">
        <f>KI!P16</f>
        <v>0</v>
      </c>
      <c r="Q14" s="75">
        <f>KI!P17</f>
        <v>0</v>
      </c>
      <c r="R14" s="75">
        <f>KI!P18</f>
        <v>0</v>
      </c>
      <c r="S14" s="75">
        <f>KI!P19</f>
        <v>0</v>
      </c>
      <c r="T14" s="75">
        <f>'Summary Pacific'!O21</f>
        <v>0</v>
      </c>
      <c r="U14" s="75">
        <f>KI!P21</f>
        <v>0</v>
      </c>
      <c r="V14" s="75">
        <f>KI!P22</f>
        <v>0</v>
      </c>
      <c r="W14" s="75">
        <f>KI!P23</f>
        <v>0</v>
      </c>
      <c r="X14" s="75">
        <f>KI!P24</f>
        <v>0</v>
      </c>
      <c r="Y14" s="74">
        <f>KI!P25</f>
        <v>1200</v>
      </c>
      <c r="Z14" s="74">
        <f>KI!P26</f>
        <v>0</v>
      </c>
      <c r="AA14" s="75">
        <f>KI!P27</f>
        <v>400</v>
      </c>
      <c r="AB14" s="75">
        <f>KI!P28</f>
        <v>0</v>
      </c>
      <c r="AC14" s="75">
        <f>KI!P29</f>
        <v>0</v>
      </c>
      <c r="AD14" s="75">
        <f>KI!P30</f>
        <v>0</v>
      </c>
      <c r="AE14" s="75">
        <f>KI!P31</f>
        <v>0</v>
      </c>
      <c r="AF14" s="75">
        <f>KI!P32</f>
        <v>0</v>
      </c>
      <c r="AG14" s="75">
        <f>KI!P33</f>
        <v>0</v>
      </c>
      <c r="AH14" s="75">
        <f>KI!P34</f>
        <v>0</v>
      </c>
      <c r="AI14" s="75">
        <f>KI!P35</f>
        <v>0</v>
      </c>
      <c r="AJ14" s="75">
        <f>KI!P36</f>
        <v>0</v>
      </c>
      <c r="AK14" s="75">
        <f>KI!P37</f>
        <v>0</v>
      </c>
      <c r="AL14" s="75">
        <f>KI!P38</f>
        <v>0</v>
      </c>
      <c r="AM14" s="75">
        <f>KI!P39</f>
        <v>0</v>
      </c>
      <c r="AN14" s="75">
        <f>KI!P40</f>
        <v>0</v>
      </c>
      <c r="AO14" s="75">
        <f>KI!P41</f>
        <v>0</v>
      </c>
      <c r="AP14" s="75">
        <f>KI!P42</f>
        <v>0</v>
      </c>
    </row>
    <row r="15" spans="1:42">
      <c r="A15" s="73">
        <v>189</v>
      </c>
      <c r="B15" s="73" t="s">
        <v>69</v>
      </c>
      <c r="C15" s="75">
        <f>PA!P3</f>
        <v>300</v>
      </c>
      <c r="D15" s="75">
        <f>PA!P4</f>
        <v>24</v>
      </c>
      <c r="E15" s="75">
        <f>PA!P5</f>
        <v>0</v>
      </c>
      <c r="F15" s="75">
        <f>PA!P6</f>
        <v>0</v>
      </c>
      <c r="G15" s="75">
        <f>PA!P7</f>
        <v>0</v>
      </c>
      <c r="H15" s="75">
        <f>PA!P8</f>
        <v>500</v>
      </c>
      <c r="I15" s="75">
        <f>PA!P9</f>
        <v>0</v>
      </c>
      <c r="J15" s="75">
        <f>PA!P10</f>
        <v>3</v>
      </c>
      <c r="K15" s="75">
        <f>PA!P11</f>
        <v>50</v>
      </c>
      <c r="L15" s="75">
        <f>PA!P12</f>
        <v>0</v>
      </c>
      <c r="M15" s="75">
        <f>PA!P13</f>
        <v>150</v>
      </c>
      <c r="N15" s="75">
        <f>PA!P14</f>
        <v>0</v>
      </c>
      <c r="O15" s="75">
        <f>PA!P15</f>
        <v>0</v>
      </c>
      <c r="P15" s="75">
        <f>PA!P16</f>
        <v>100</v>
      </c>
      <c r="Q15" s="75">
        <f>PA!P17</f>
        <v>0</v>
      </c>
      <c r="R15" s="75">
        <f>PA!P18</f>
        <v>0</v>
      </c>
      <c r="S15" s="75">
        <f>PA!P19</f>
        <v>0</v>
      </c>
      <c r="T15" s="75">
        <f>'Summary Pacific'!P21</f>
        <v>0</v>
      </c>
      <c r="U15" s="75">
        <f>PA!P21</f>
        <v>0</v>
      </c>
      <c r="V15" s="75">
        <f>PA!P22</f>
        <v>0</v>
      </c>
      <c r="W15" s="75">
        <f>PA!P23</f>
        <v>0</v>
      </c>
      <c r="X15" s="75">
        <f>PA!P24</f>
        <v>0</v>
      </c>
      <c r="Y15" s="75">
        <f>PA!P25</f>
        <v>0</v>
      </c>
      <c r="Z15" s="75">
        <f>PA!P26</f>
        <v>0</v>
      </c>
      <c r="AA15" s="75">
        <f>PA!P27</f>
        <v>300</v>
      </c>
      <c r="AB15" s="75">
        <f>PA!P28</f>
        <v>414</v>
      </c>
      <c r="AC15" s="75">
        <f>PA!P29</f>
        <v>0</v>
      </c>
      <c r="AD15" s="75">
        <f>PA!P30</f>
        <v>1369</v>
      </c>
      <c r="AE15" s="75">
        <f>PA!P31</f>
        <v>100</v>
      </c>
      <c r="AF15" s="75">
        <f>PA!P32</f>
        <v>0</v>
      </c>
      <c r="AG15" s="75">
        <f>PA!P33</f>
        <v>787</v>
      </c>
      <c r="AH15" s="75">
        <f>PA!P34</f>
        <v>0</v>
      </c>
      <c r="AI15" s="75">
        <f>PA!P35</f>
        <v>0</v>
      </c>
      <c r="AJ15" s="75">
        <f>PA!P36</f>
        <v>0</v>
      </c>
      <c r="AK15" s="75">
        <f>PA!P37</f>
        <v>2</v>
      </c>
      <c r="AL15" s="75">
        <f>PA!P38</f>
        <v>6</v>
      </c>
      <c r="AM15" s="75">
        <f>PA!P39</f>
        <v>0</v>
      </c>
      <c r="AN15" s="75">
        <f>PA!P40</f>
        <v>2</v>
      </c>
      <c r="AO15" s="75">
        <f>PA!P41</f>
        <v>9</v>
      </c>
      <c r="AP15" s="75">
        <f>PA!P42</f>
        <v>0</v>
      </c>
    </row>
    <row r="16" spans="1:42">
      <c r="A16" s="73">
        <v>157</v>
      </c>
      <c r="B16" s="73" t="s">
        <v>109</v>
      </c>
      <c r="C16" s="75">
        <f>RMI!P3</f>
        <v>0</v>
      </c>
      <c r="D16" s="75">
        <f>RMI!P4</f>
        <v>75</v>
      </c>
      <c r="E16" s="75">
        <f>RMI!P5</f>
        <v>0</v>
      </c>
      <c r="F16" s="75">
        <f>RMI!P6</f>
        <v>0</v>
      </c>
      <c r="G16" s="75">
        <f>RMI!P7</f>
        <v>0</v>
      </c>
      <c r="H16" s="75">
        <f>RMI!P8</f>
        <v>0</v>
      </c>
      <c r="I16" s="75">
        <f>RMI!P9</f>
        <v>0</v>
      </c>
      <c r="J16" s="75">
        <f>RMI!P10</f>
        <v>0</v>
      </c>
      <c r="K16" s="75">
        <f>RMI!P11</f>
        <v>0</v>
      </c>
      <c r="L16" s="75">
        <f>RMI!P12</f>
        <v>0</v>
      </c>
      <c r="M16" s="75">
        <f>RMI!P13</f>
        <v>0</v>
      </c>
      <c r="N16" s="75">
        <f>RMI!P14</f>
        <v>0</v>
      </c>
      <c r="O16" s="75">
        <f>RMI!P15</f>
        <v>750</v>
      </c>
      <c r="P16" s="75">
        <f>RMI!P16</f>
        <v>0</v>
      </c>
      <c r="Q16" s="75">
        <f>RMI!P17</f>
        <v>0</v>
      </c>
      <c r="R16" s="75">
        <f>RMI!P18</f>
        <v>0</v>
      </c>
      <c r="S16" s="75">
        <f>RMI!P19</f>
        <v>1</v>
      </c>
      <c r="T16" s="75">
        <f>'Summary Pacific'!Q21</f>
        <v>0</v>
      </c>
      <c r="U16" s="75">
        <f>RMI!P21</f>
        <v>0</v>
      </c>
      <c r="V16" s="75">
        <f>RMI!P22</f>
        <v>0</v>
      </c>
      <c r="W16" s="75">
        <f>RMI!P23</f>
        <v>0</v>
      </c>
      <c r="X16" s="75">
        <f>RMI!P24</f>
        <v>0</v>
      </c>
      <c r="Y16" s="75">
        <f>RMI!P25</f>
        <v>250000</v>
      </c>
      <c r="Z16" s="75">
        <f>RMI!P26</f>
        <v>0</v>
      </c>
      <c r="AA16" s="75">
        <f>RMI!P27</f>
        <v>1200</v>
      </c>
      <c r="AB16" s="75">
        <f>RMI!P28</f>
        <v>0</v>
      </c>
      <c r="AC16" s="75">
        <f>RMI!P29</f>
        <v>1000</v>
      </c>
      <c r="AD16" s="75">
        <f>RMI!P30</f>
        <v>0</v>
      </c>
      <c r="AE16" s="75">
        <f>RMI!P31</f>
        <v>0</v>
      </c>
      <c r="AF16" s="75">
        <f>RMI!P32</f>
        <v>0</v>
      </c>
      <c r="AG16" s="75">
        <f>RMI!P33</f>
        <v>0</v>
      </c>
      <c r="AH16" s="75">
        <f>RMI!P34</f>
        <v>0</v>
      </c>
      <c r="AI16" s="75">
        <f>RMI!P35</f>
        <v>0</v>
      </c>
      <c r="AJ16" s="75">
        <f>RMI!P36</f>
        <v>1</v>
      </c>
      <c r="AK16" s="75">
        <f>RMI!P37</f>
        <v>0</v>
      </c>
      <c r="AL16" s="75">
        <f>RMI!P38</f>
        <v>6</v>
      </c>
      <c r="AM16" s="75">
        <f>RMI!P39</f>
        <v>0</v>
      </c>
      <c r="AN16" s="75">
        <f>RMI!P40</f>
        <v>34</v>
      </c>
      <c r="AO16" s="75">
        <f>RMI!P41</f>
        <v>0</v>
      </c>
      <c r="AP16" s="75">
        <f>RMI!P42</f>
        <v>0</v>
      </c>
    </row>
  </sheetData>
  <sheetProtection sheet="1" objects="1" scenarios="1"/>
  <pageMargins left="0.7" right="0.7" top="0.75" bottom="0.75" header="0.3" footer="0.3"/>
  <pageSetup orientation="portrait" verticalDpi="60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39997558519241921"/>
  </sheetPr>
  <dimension ref="A1"/>
  <sheetViews>
    <sheetView topLeftCell="A19" workbookViewId="0">
      <selection activeCell="B6" sqref="B6"/>
    </sheetView>
  </sheetViews>
  <sheetFormatPr baseColWidth="10" defaultColWidth="8.83203125" defaultRowHeight="15" x14ac:dyDescent="0"/>
  <sheetData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</sheetPr>
  <dimension ref="A1:D112"/>
  <sheetViews>
    <sheetView workbookViewId="0">
      <selection activeCell="A105" sqref="A105:D112"/>
    </sheetView>
  </sheetViews>
  <sheetFormatPr baseColWidth="10" defaultColWidth="8.83203125" defaultRowHeight="15" x14ac:dyDescent="0"/>
  <cols>
    <col min="1" max="1" width="13.5" bestFit="1" customWidth="1"/>
    <col min="2" max="2" width="16" customWidth="1"/>
    <col min="3" max="3" width="19.1640625" customWidth="1"/>
    <col min="4" max="4" width="66.6640625" bestFit="1" customWidth="1"/>
  </cols>
  <sheetData>
    <row r="1" spans="1:4" ht="26.25" customHeight="1" thickBot="1">
      <c r="A1" s="348" t="s">
        <v>169</v>
      </c>
      <c r="B1" s="349"/>
      <c r="C1" s="349"/>
      <c r="D1" s="350"/>
    </row>
    <row r="2" spans="1:4" ht="5.25" customHeight="1" thickBot="1">
      <c r="A2" s="82"/>
      <c r="B2" s="83"/>
      <c r="C2" s="83"/>
      <c r="D2" s="84"/>
    </row>
    <row r="3" spans="1:4" ht="16.5" thickBot="1">
      <c r="A3" s="85" t="s">
        <v>0</v>
      </c>
      <c r="B3" s="86" t="s">
        <v>168</v>
      </c>
      <c r="C3" s="86" t="s">
        <v>167</v>
      </c>
      <c r="D3" s="87" t="s">
        <v>166</v>
      </c>
    </row>
    <row r="4" spans="1:4" ht="15" customHeight="1">
      <c r="A4" s="351" t="s">
        <v>49</v>
      </c>
      <c r="B4" s="97" t="s">
        <v>165</v>
      </c>
      <c r="C4" s="98"/>
      <c r="D4" s="99"/>
    </row>
    <row r="5" spans="1:4" ht="15" customHeight="1">
      <c r="A5" s="352"/>
      <c r="B5" s="100"/>
      <c r="C5" s="100" t="s">
        <v>164</v>
      </c>
      <c r="D5" s="101" t="s">
        <v>163</v>
      </c>
    </row>
    <row r="6" spans="1:4" ht="15" customHeight="1">
      <c r="A6" s="352"/>
      <c r="B6" s="100"/>
      <c r="C6" s="100" t="s">
        <v>162</v>
      </c>
      <c r="D6" s="101" t="s">
        <v>161</v>
      </c>
    </row>
    <row r="7" spans="1:4" ht="15" customHeight="1">
      <c r="A7" s="352"/>
      <c r="B7" s="102" t="s">
        <v>66</v>
      </c>
      <c r="C7" s="100"/>
      <c r="D7" s="101"/>
    </row>
    <row r="8" spans="1:4" ht="15" customHeight="1">
      <c r="A8" s="352"/>
      <c r="B8" s="100"/>
      <c r="C8" s="100" t="s">
        <v>160</v>
      </c>
      <c r="D8" s="101" t="s">
        <v>159</v>
      </c>
    </row>
    <row r="9" spans="1:4" ht="15" customHeight="1">
      <c r="A9" s="352"/>
      <c r="B9" s="100"/>
      <c r="C9" s="100" t="s">
        <v>151</v>
      </c>
      <c r="D9" s="101" t="s">
        <v>158</v>
      </c>
    </row>
    <row r="10" spans="1:4" ht="15" customHeight="1">
      <c r="A10" s="352"/>
      <c r="B10" s="102" t="s">
        <v>59</v>
      </c>
      <c r="C10" s="103"/>
      <c r="D10" s="104"/>
    </row>
    <row r="11" spans="1:4" ht="15" customHeight="1" thickBot="1">
      <c r="A11" s="353"/>
      <c r="B11" s="105"/>
      <c r="C11" s="105" t="s">
        <v>157</v>
      </c>
      <c r="D11" s="106" t="s">
        <v>156</v>
      </c>
    </row>
    <row r="12" spans="1:4" ht="15" customHeight="1">
      <c r="A12" s="354" t="s">
        <v>4</v>
      </c>
      <c r="B12" s="89" t="s">
        <v>56</v>
      </c>
      <c r="C12" s="90"/>
      <c r="D12" s="91"/>
    </row>
    <row r="13" spans="1:4" ht="15" customHeight="1">
      <c r="A13" s="355"/>
      <c r="B13" s="94"/>
      <c r="C13" s="92" t="s">
        <v>155</v>
      </c>
      <c r="D13" s="93" t="s">
        <v>154</v>
      </c>
    </row>
    <row r="14" spans="1:4" ht="15" customHeight="1">
      <c r="A14" s="355"/>
      <c r="B14" s="94"/>
      <c r="C14" s="92" t="s">
        <v>153</v>
      </c>
      <c r="D14" s="93" t="s">
        <v>152</v>
      </c>
    </row>
    <row r="15" spans="1:4" ht="15" customHeight="1">
      <c r="A15" s="355"/>
      <c r="B15" s="94" t="s">
        <v>66</v>
      </c>
      <c r="C15" s="92"/>
      <c r="D15" s="93"/>
    </row>
    <row r="16" spans="1:4" ht="15" customHeight="1">
      <c r="A16" s="355"/>
      <c r="B16" s="94"/>
      <c r="C16" s="92" t="s">
        <v>151</v>
      </c>
      <c r="D16" s="93" t="s">
        <v>150</v>
      </c>
    </row>
    <row r="17" spans="1:4" ht="15" customHeight="1" thickBot="1">
      <c r="A17" s="356"/>
      <c r="B17" s="107"/>
      <c r="C17" s="95" t="s">
        <v>149</v>
      </c>
      <c r="D17" s="96" t="s">
        <v>148</v>
      </c>
    </row>
    <row r="18" spans="1:4" ht="15" customHeight="1">
      <c r="A18" s="357" t="s">
        <v>259</v>
      </c>
      <c r="B18" s="145" t="s">
        <v>171</v>
      </c>
      <c r="C18" s="146"/>
      <c r="D18" s="147"/>
    </row>
    <row r="19" spans="1:4" ht="15" customHeight="1">
      <c r="A19" s="358"/>
      <c r="B19" s="112"/>
      <c r="C19" s="113" t="s">
        <v>172</v>
      </c>
      <c r="D19" s="108" t="s">
        <v>260</v>
      </c>
    </row>
    <row r="20" spans="1:4" ht="15" customHeight="1">
      <c r="A20" s="358"/>
      <c r="B20" s="112"/>
      <c r="C20" s="113" t="s">
        <v>173</v>
      </c>
      <c r="D20" s="108" t="s">
        <v>270</v>
      </c>
    </row>
    <row r="21" spans="1:4" ht="15" customHeight="1">
      <c r="A21" s="358"/>
      <c r="B21" s="112"/>
      <c r="C21" s="113" t="s">
        <v>174</v>
      </c>
      <c r="D21" s="108" t="s">
        <v>270</v>
      </c>
    </row>
    <row r="22" spans="1:4" ht="15" customHeight="1">
      <c r="A22" s="358"/>
      <c r="B22" s="112"/>
      <c r="C22" s="113" t="s">
        <v>175</v>
      </c>
      <c r="D22" s="108" t="s">
        <v>271</v>
      </c>
    </row>
    <row r="23" spans="1:4" ht="15" customHeight="1">
      <c r="A23" s="358"/>
      <c r="B23" s="112" t="s">
        <v>67</v>
      </c>
      <c r="C23" s="113"/>
      <c r="D23" s="108"/>
    </row>
    <row r="24" spans="1:4" ht="15" customHeight="1">
      <c r="A24" s="358"/>
      <c r="B24" s="112"/>
      <c r="C24" s="113" t="s">
        <v>176</v>
      </c>
      <c r="D24" s="108" t="s">
        <v>272</v>
      </c>
    </row>
    <row r="25" spans="1:4" ht="15" customHeight="1">
      <c r="A25" s="358"/>
      <c r="B25" s="112"/>
      <c r="C25" s="113" t="s">
        <v>177</v>
      </c>
      <c r="D25" s="108" t="s">
        <v>272</v>
      </c>
    </row>
    <row r="26" spans="1:4" ht="15" customHeight="1">
      <c r="A26" s="358"/>
      <c r="B26" s="112"/>
      <c r="C26" s="113" t="s">
        <v>178</v>
      </c>
      <c r="D26" s="108" t="s">
        <v>273</v>
      </c>
    </row>
    <row r="27" spans="1:4" ht="15" customHeight="1">
      <c r="A27" s="358"/>
      <c r="B27" s="112"/>
      <c r="C27" s="113" t="s">
        <v>179</v>
      </c>
      <c r="D27" s="108" t="s">
        <v>274</v>
      </c>
    </row>
    <row r="28" spans="1:4" ht="15" customHeight="1">
      <c r="A28" s="358"/>
      <c r="B28" s="112"/>
      <c r="C28" s="113" t="s">
        <v>180</v>
      </c>
      <c r="D28" s="108" t="s">
        <v>275</v>
      </c>
    </row>
    <row r="29" spans="1:4" ht="15" customHeight="1">
      <c r="A29" s="358"/>
      <c r="B29" s="112" t="s">
        <v>66</v>
      </c>
      <c r="C29" s="113"/>
      <c r="D29" s="108"/>
    </row>
    <row r="30" spans="1:4" ht="15" customHeight="1">
      <c r="A30" s="358"/>
      <c r="B30" s="112"/>
      <c r="C30" s="113" t="s">
        <v>181</v>
      </c>
      <c r="D30" s="108" t="s">
        <v>182</v>
      </c>
    </row>
    <row r="31" spans="1:4" ht="15" customHeight="1">
      <c r="A31" s="358"/>
      <c r="B31" s="112"/>
      <c r="C31" s="113" t="s">
        <v>183</v>
      </c>
      <c r="D31" s="108" t="s">
        <v>184</v>
      </c>
    </row>
    <row r="32" spans="1:4" ht="15" customHeight="1">
      <c r="A32" s="358"/>
      <c r="B32" s="112"/>
      <c r="C32" s="113" t="s">
        <v>185</v>
      </c>
      <c r="D32" s="108" t="s">
        <v>184</v>
      </c>
    </row>
    <row r="33" spans="1:4" ht="15" customHeight="1">
      <c r="A33" s="358"/>
      <c r="B33" s="112"/>
      <c r="C33" s="113" t="s">
        <v>186</v>
      </c>
      <c r="D33" s="108" t="s">
        <v>187</v>
      </c>
    </row>
    <row r="34" spans="1:4" ht="15" customHeight="1">
      <c r="A34" s="358"/>
      <c r="B34" s="112"/>
      <c r="C34" s="113" t="s">
        <v>188</v>
      </c>
      <c r="D34" s="108" t="s">
        <v>189</v>
      </c>
    </row>
    <row r="35" spans="1:4" ht="15" customHeight="1">
      <c r="A35" s="358"/>
      <c r="B35" s="112"/>
      <c r="C35" s="113" t="s">
        <v>190</v>
      </c>
      <c r="D35" s="108" t="s">
        <v>191</v>
      </c>
    </row>
    <row r="36" spans="1:4" ht="15" customHeight="1">
      <c r="A36" s="358"/>
      <c r="B36" s="112"/>
      <c r="C36" s="113" t="s">
        <v>192</v>
      </c>
      <c r="D36" s="108" t="s">
        <v>193</v>
      </c>
    </row>
    <row r="37" spans="1:4" ht="15" customHeight="1">
      <c r="A37" s="358"/>
      <c r="B37" s="112" t="s">
        <v>60</v>
      </c>
      <c r="C37" s="113"/>
      <c r="D37" s="108"/>
    </row>
    <row r="38" spans="1:4" ht="15" customHeight="1">
      <c r="A38" s="358"/>
      <c r="B38" s="112"/>
      <c r="C38" s="113" t="s">
        <v>194</v>
      </c>
      <c r="D38" s="108" t="s">
        <v>195</v>
      </c>
    </row>
    <row r="39" spans="1:4" ht="15" customHeight="1">
      <c r="A39" s="358"/>
      <c r="B39" s="112"/>
      <c r="C39" s="113" t="s">
        <v>196</v>
      </c>
      <c r="D39" s="108" t="s">
        <v>197</v>
      </c>
    </row>
    <row r="40" spans="1:4" ht="15" customHeight="1">
      <c r="A40" s="358"/>
      <c r="B40" s="112"/>
      <c r="C40" s="113" t="s">
        <v>198</v>
      </c>
      <c r="D40" s="108" t="s">
        <v>199</v>
      </c>
    </row>
    <row r="41" spans="1:4" ht="15" customHeight="1">
      <c r="A41" s="358"/>
      <c r="B41" s="112"/>
      <c r="C41" s="113" t="s">
        <v>200</v>
      </c>
      <c r="D41" s="108" t="s">
        <v>201</v>
      </c>
    </row>
    <row r="42" spans="1:4" ht="15" customHeight="1">
      <c r="A42" s="358"/>
      <c r="B42" s="112"/>
      <c r="C42" s="113" t="s">
        <v>202</v>
      </c>
      <c r="D42" s="108" t="s">
        <v>203</v>
      </c>
    </row>
    <row r="43" spans="1:4" ht="15" customHeight="1">
      <c r="A43" s="358"/>
      <c r="B43" s="112"/>
      <c r="C43" s="113" t="s">
        <v>204</v>
      </c>
      <c r="D43" s="108" t="s">
        <v>205</v>
      </c>
    </row>
    <row r="44" spans="1:4" ht="15" customHeight="1">
      <c r="A44" s="358"/>
      <c r="B44" s="112"/>
      <c r="C44" s="113" t="s">
        <v>206</v>
      </c>
      <c r="D44" s="108" t="s">
        <v>207</v>
      </c>
    </row>
    <row r="45" spans="1:4" ht="15" customHeight="1">
      <c r="A45" s="358"/>
      <c r="B45" s="112"/>
      <c r="C45" s="113" t="s">
        <v>208</v>
      </c>
      <c r="D45" s="108" t="s">
        <v>209</v>
      </c>
    </row>
    <row r="46" spans="1:4" ht="15" customHeight="1">
      <c r="A46" s="358"/>
      <c r="B46" s="112"/>
      <c r="C46" s="113" t="s">
        <v>210</v>
      </c>
      <c r="D46" s="108" t="s">
        <v>211</v>
      </c>
    </row>
    <row r="47" spans="1:4" ht="15" customHeight="1">
      <c r="A47" s="358"/>
      <c r="B47" s="112"/>
      <c r="C47" s="113" t="s">
        <v>212</v>
      </c>
      <c r="D47" s="108" t="s">
        <v>213</v>
      </c>
    </row>
    <row r="48" spans="1:4" ht="15" customHeight="1">
      <c r="A48" s="358"/>
      <c r="B48" s="112"/>
      <c r="C48" s="113" t="s">
        <v>214</v>
      </c>
      <c r="D48" s="108" t="s">
        <v>215</v>
      </c>
    </row>
    <row r="49" spans="1:4" ht="15" customHeight="1">
      <c r="A49" s="358"/>
      <c r="B49" s="112"/>
      <c r="C49" s="113" t="s">
        <v>216</v>
      </c>
      <c r="D49" s="108" t="s">
        <v>217</v>
      </c>
    </row>
    <row r="50" spans="1:4" ht="15" customHeight="1">
      <c r="A50" s="358"/>
      <c r="B50" s="112"/>
      <c r="C50" s="113" t="s">
        <v>218</v>
      </c>
      <c r="D50" s="108" t="s">
        <v>219</v>
      </c>
    </row>
    <row r="51" spans="1:4" ht="15" customHeight="1">
      <c r="A51" s="358"/>
      <c r="B51" s="112"/>
      <c r="C51" s="113" t="s">
        <v>220</v>
      </c>
      <c r="D51" s="108" t="s">
        <v>221</v>
      </c>
    </row>
    <row r="52" spans="1:4" ht="15" customHeight="1">
      <c r="A52" s="358"/>
      <c r="B52" s="112"/>
      <c r="C52" s="113" t="s">
        <v>222</v>
      </c>
      <c r="D52" s="108" t="s">
        <v>223</v>
      </c>
    </row>
    <row r="53" spans="1:4" ht="15" customHeight="1">
      <c r="A53" s="358"/>
      <c r="B53" s="112"/>
      <c r="C53" s="113" t="s">
        <v>224</v>
      </c>
      <c r="D53" s="108" t="s">
        <v>225</v>
      </c>
    </row>
    <row r="54" spans="1:4" ht="15" customHeight="1">
      <c r="A54" s="358"/>
      <c r="B54" s="112"/>
      <c r="C54" s="113" t="s">
        <v>226</v>
      </c>
      <c r="D54" s="108" t="s">
        <v>227</v>
      </c>
    </row>
    <row r="55" spans="1:4" ht="15" customHeight="1">
      <c r="A55" s="358"/>
      <c r="B55" s="112"/>
      <c r="C55" s="113" t="s">
        <v>228</v>
      </c>
      <c r="D55" s="108" t="s">
        <v>229</v>
      </c>
    </row>
    <row r="56" spans="1:4" ht="15" customHeight="1">
      <c r="A56" s="358"/>
      <c r="B56" s="112"/>
      <c r="C56" s="113" t="s">
        <v>230</v>
      </c>
      <c r="D56" s="108" t="s">
        <v>231</v>
      </c>
    </row>
    <row r="57" spans="1:4" ht="15" customHeight="1">
      <c r="A57" s="358"/>
      <c r="B57" s="112" t="s">
        <v>232</v>
      </c>
      <c r="C57" s="113"/>
      <c r="D57" s="108"/>
    </row>
    <row r="58" spans="1:4" ht="15" customHeight="1">
      <c r="A58" s="358"/>
      <c r="B58" s="112"/>
      <c r="C58" s="113" t="s">
        <v>233</v>
      </c>
      <c r="D58" s="108" t="s">
        <v>234</v>
      </c>
    </row>
    <row r="59" spans="1:4" ht="15" customHeight="1">
      <c r="A59" s="358"/>
      <c r="B59" s="112" t="s">
        <v>64</v>
      </c>
      <c r="C59" s="113"/>
      <c r="D59" s="108"/>
    </row>
    <row r="60" spans="1:4" ht="15" customHeight="1">
      <c r="A60" s="358"/>
      <c r="B60" s="112"/>
      <c r="C60" s="113" t="s">
        <v>235</v>
      </c>
      <c r="D60" s="108" t="s">
        <v>236</v>
      </c>
    </row>
    <row r="61" spans="1:4" ht="15" customHeight="1">
      <c r="A61" s="358"/>
      <c r="B61" s="112"/>
      <c r="C61" s="113" t="s">
        <v>237</v>
      </c>
      <c r="D61" s="108" t="s">
        <v>236</v>
      </c>
    </row>
    <row r="62" spans="1:4" ht="15" customHeight="1">
      <c r="A62" s="358"/>
      <c r="B62" s="112"/>
      <c r="C62" s="113" t="s">
        <v>238</v>
      </c>
      <c r="D62" s="108" t="s">
        <v>236</v>
      </c>
    </row>
    <row r="63" spans="1:4" ht="15" customHeight="1">
      <c r="A63" s="358"/>
      <c r="B63" s="112"/>
      <c r="C63" s="113" t="s">
        <v>239</v>
      </c>
      <c r="D63" s="108" t="s">
        <v>240</v>
      </c>
    </row>
    <row r="64" spans="1:4" ht="15" customHeight="1">
      <c r="A64" s="358"/>
      <c r="B64" s="112"/>
      <c r="C64" s="113" t="s">
        <v>241</v>
      </c>
      <c r="D64" s="108" t="s">
        <v>242</v>
      </c>
    </row>
    <row r="65" spans="1:4" ht="15" customHeight="1">
      <c r="A65" s="358"/>
      <c r="B65" s="112" t="s">
        <v>59</v>
      </c>
      <c r="C65" s="113"/>
      <c r="D65" s="108"/>
    </row>
    <row r="66" spans="1:4" ht="15" customHeight="1">
      <c r="A66" s="358"/>
      <c r="B66" s="112"/>
      <c r="C66" s="113" t="s">
        <v>157</v>
      </c>
      <c r="D66" s="108"/>
    </row>
    <row r="67" spans="1:4" ht="15" customHeight="1">
      <c r="A67" s="358"/>
      <c r="B67" s="112"/>
      <c r="C67" s="113" t="s">
        <v>243</v>
      </c>
      <c r="D67" s="108" t="s">
        <v>244</v>
      </c>
    </row>
    <row r="68" spans="1:4" ht="15" customHeight="1">
      <c r="A68" s="358"/>
      <c r="B68" s="112" t="s">
        <v>62</v>
      </c>
      <c r="C68" s="113"/>
      <c r="D68" s="108"/>
    </row>
    <row r="69" spans="1:4" ht="15" customHeight="1">
      <c r="A69" s="358"/>
      <c r="B69" s="112"/>
      <c r="C69" s="113" t="s">
        <v>245</v>
      </c>
      <c r="D69" s="108" t="s">
        <v>246</v>
      </c>
    </row>
    <row r="70" spans="1:4" ht="15" customHeight="1">
      <c r="A70" s="358"/>
      <c r="B70" s="112"/>
      <c r="C70" s="113" t="s">
        <v>247</v>
      </c>
      <c r="D70" s="108" t="s">
        <v>248</v>
      </c>
    </row>
    <row r="71" spans="1:4" ht="15" customHeight="1">
      <c r="A71" s="358"/>
      <c r="B71" s="112"/>
      <c r="C71" s="113" t="s">
        <v>249</v>
      </c>
      <c r="D71" s="108" t="s">
        <v>250</v>
      </c>
    </row>
    <row r="72" spans="1:4" ht="15" customHeight="1">
      <c r="A72" s="358"/>
      <c r="B72" s="112" t="s">
        <v>251</v>
      </c>
      <c r="C72" s="113"/>
      <c r="D72" s="108"/>
    </row>
    <row r="73" spans="1:4" ht="15" customHeight="1">
      <c r="A73" s="358"/>
      <c r="B73" s="112"/>
      <c r="C73" s="113" t="s">
        <v>252</v>
      </c>
      <c r="D73" s="108" t="s">
        <v>253</v>
      </c>
    </row>
    <row r="74" spans="1:4" ht="15" customHeight="1">
      <c r="A74" s="358"/>
      <c r="B74" s="112"/>
      <c r="C74" s="113" t="s">
        <v>254</v>
      </c>
      <c r="D74" s="108" t="s">
        <v>253</v>
      </c>
    </row>
    <row r="75" spans="1:4" ht="15" customHeight="1">
      <c r="A75" s="358"/>
      <c r="B75" s="112" t="s">
        <v>63</v>
      </c>
      <c r="C75" s="113"/>
      <c r="D75" s="108"/>
    </row>
    <row r="76" spans="1:4" ht="15" customHeight="1">
      <c r="A76" s="358"/>
      <c r="B76" s="112"/>
      <c r="C76" s="113" t="s">
        <v>255</v>
      </c>
      <c r="D76" s="108" t="s">
        <v>256</v>
      </c>
    </row>
    <row r="77" spans="1:4" ht="15" customHeight="1">
      <c r="A77" s="358"/>
      <c r="B77" s="112" t="s">
        <v>69</v>
      </c>
      <c r="C77" s="113"/>
      <c r="D77" s="108"/>
    </row>
    <row r="78" spans="1:4" ht="15" customHeight="1">
      <c r="A78" s="358"/>
      <c r="B78" s="112"/>
      <c r="C78" s="113" t="s">
        <v>257</v>
      </c>
      <c r="D78" s="108" t="s">
        <v>258</v>
      </c>
    </row>
    <row r="79" spans="1:4" ht="15" customHeight="1">
      <c r="A79" s="149"/>
      <c r="B79" s="112" t="s">
        <v>57</v>
      </c>
      <c r="C79" s="113"/>
      <c r="D79" s="108"/>
    </row>
    <row r="80" spans="1:4" ht="15" customHeight="1">
      <c r="A80" s="149"/>
      <c r="B80" s="112"/>
      <c r="C80" s="143" t="s">
        <v>264</v>
      </c>
      <c r="D80" s="144" t="s">
        <v>281</v>
      </c>
    </row>
    <row r="81" spans="1:4" ht="15" customHeight="1" thickBot="1">
      <c r="A81" s="150"/>
      <c r="B81" s="148"/>
      <c r="C81" s="151" t="s">
        <v>284</v>
      </c>
      <c r="D81" s="152" t="s">
        <v>283</v>
      </c>
    </row>
    <row r="82" spans="1:4" ht="15" customHeight="1">
      <c r="A82" s="362" t="s">
        <v>261</v>
      </c>
      <c r="B82" s="153" t="s">
        <v>64</v>
      </c>
      <c r="C82" s="154"/>
      <c r="D82" s="155"/>
    </row>
    <row r="83" spans="1:4" ht="15" customHeight="1">
      <c r="A83" s="363"/>
      <c r="B83" s="156"/>
      <c r="C83" s="156" t="s">
        <v>262</v>
      </c>
      <c r="D83" s="88" t="s">
        <v>263</v>
      </c>
    </row>
    <row r="84" spans="1:4" ht="15" customHeight="1">
      <c r="A84" s="363"/>
      <c r="B84" s="157" t="s">
        <v>57</v>
      </c>
      <c r="C84" s="156"/>
      <c r="D84" s="88"/>
    </row>
    <row r="85" spans="1:4" ht="15" customHeight="1">
      <c r="A85" s="363"/>
      <c r="B85" s="157"/>
      <c r="C85" s="156" t="s">
        <v>264</v>
      </c>
      <c r="D85" s="88" t="s">
        <v>265</v>
      </c>
    </row>
    <row r="86" spans="1:4" ht="15" customHeight="1">
      <c r="A86" s="363"/>
      <c r="B86" s="157" t="s">
        <v>62</v>
      </c>
      <c r="C86" s="156"/>
      <c r="D86" s="88"/>
    </row>
    <row r="87" spans="1:4" ht="15" customHeight="1">
      <c r="A87" s="363"/>
      <c r="B87" s="156"/>
      <c r="C87" s="156" t="s">
        <v>266</v>
      </c>
      <c r="D87" s="88" t="s">
        <v>267</v>
      </c>
    </row>
    <row r="88" spans="1:4" ht="15" customHeight="1">
      <c r="A88" s="363"/>
      <c r="B88" s="109"/>
      <c r="C88" s="156" t="s">
        <v>268</v>
      </c>
      <c r="D88" s="88" t="s">
        <v>269</v>
      </c>
    </row>
    <row r="89" spans="1:4" ht="15" customHeight="1">
      <c r="A89" s="363"/>
      <c r="B89" s="157" t="s">
        <v>59</v>
      </c>
      <c r="C89" s="109"/>
      <c r="D89" s="158"/>
    </row>
    <row r="90" spans="1:4" ht="15" customHeight="1">
      <c r="A90" s="363"/>
      <c r="B90" s="109"/>
      <c r="C90" s="109" t="s">
        <v>157</v>
      </c>
      <c r="D90" s="158" t="s">
        <v>287</v>
      </c>
    </row>
    <row r="91" spans="1:4" ht="15" customHeight="1">
      <c r="A91" s="363"/>
      <c r="B91" s="109"/>
      <c r="C91" s="109" t="s">
        <v>288</v>
      </c>
      <c r="D91" s="158" t="s">
        <v>289</v>
      </c>
    </row>
    <row r="92" spans="1:4" ht="15" customHeight="1">
      <c r="A92" s="363"/>
      <c r="B92" s="109"/>
      <c r="C92" s="109" t="s">
        <v>290</v>
      </c>
      <c r="D92" s="158" t="s">
        <v>289</v>
      </c>
    </row>
    <row r="93" spans="1:4" ht="15" customHeight="1" thickBot="1">
      <c r="A93" s="364"/>
      <c r="B93" s="159"/>
      <c r="C93" s="159" t="s">
        <v>291</v>
      </c>
      <c r="D93" s="160" t="s">
        <v>292</v>
      </c>
    </row>
    <row r="94" spans="1:4" ht="15" customHeight="1">
      <c r="A94" s="359" t="s">
        <v>276</v>
      </c>
      <c r="B94" s="161" t="s">
        <v>60</v>
      </c>
      <c r="C94" s="162"/>
      <c r="D94" s="163"/>
    </row>
    <row r="95" spans="1:4" ht="15" customHeight="1">
      <c r="A95" s="360"/>
      <c r="B95" s="110"/>
      <c r="C95" s="111" t="s">
        <v>277</v>
      </c>
      <c r="D95" s="164" t="s">
        <v>278</v>
      </c>
    </row>
    <row r="96" spans="1:4" ht="15" customHeight="1">
      <c r="A96" s="360"/>
      <c r="B96" s="110" t="s">
        <v>57</v>
      </c>
      <c r="C96" s="111"/>
      <c r="D96" s="164"/>
    </row>
    <row r="97" spans="1:4" ht="15" customHeight="1">
      <c r="A97" s="360"/>
      <c r="B97" s="111"/>
      <c r="C97" s="111" t="s">
        <v>279</v>
      </c>
      <c r="D97" s="164" t="s">
        <v>280</v>
      </c>
    </row>
    <row r="98" spans="1:4" ht="15" customHeight="1" thickBot="1">
      <c r="A98" s="361"/>
      <c r="B98" s="165"/>
      <c r="C98" s="165" t="s">
        <v>284</v>
      </c>
      <c r="D98" s="166" t="s">
        <v>283</v>
      </c>
    </row>
    <row r="99" spans="1:4" ht="15" customHeight="1">
      <c r="A99" s="345" t="s">
        <v>282</v>
      </c>
      <c r="B99" s="167" t="s">
        <v>64</v>
      </c>
      <c r="C99" s="168"/>
      <c r="D99" s="169"/>
    </row>
    <row r="100" spans="1:4" ht="15" customHeight="1">
      <c r="A100" s="346"/>
      <c r="B100" s="115"/>
      <c r="C100" s="115" t="s">
        <v>262</v>
      </c>
      <c r="D100" s="170" t="s">
        <v>263</v>
      </c>
    </row>
    <row r="101" spans="1:4" ht="15" customHeight="1">
      <c r="A101" s="346"/>
      <c r="B101" s="114" t="s">
        <v>59</v>
      </c>
      <c r="C101" s="115"/>
      <c r="D101" s="171"/>
    </row>
    <row r="102" spans="1:4" ht="15" customHeight="1">
      <c r="A102" s="346"/>
      <c r="B102" s="115"/>
      <c r="C102" s="115" t="s">
        <v>157</v>
      </c>
      <c r="D102" s="170" t="s">
        <v>293</v>
      </c>
    </row>
    <row r="103" spans="1:4" ht="15" customHeight="1">
      <c r="A103" s="346"/>
      <c r="B103" s="115"/>
      <c r="C103" s="115" t="s">
        <v>294</v>
      </c>
      <c r="D103" s="170" t="s">
        <v>295</v>
      </c>
    </row>
    <row r="104" spans="1:4" ht="15" customHeight="1" thickBot="1">
      <c r="A104" s="347"/>
      <c r="B104" s="172"/>
      <c r="C104" s="172" t="s">
        <v>296</v>
      </c>
      <c r="D104" s="173" t="s">
        <v>297</v>
      </c>
    </row>
    <row r="105" spans="1:4">
      <c r="A105" s="342" t="s">
        <v>72</v>
      </c>
      <c r="B105" s="196" t="s">
        <v>64</v>
      </c>
      <c r="C105" s="197"/>
      <c r="D105" s="198"/>
    </row>
    <row r="106" spans="1:4">
      <c r="A106" s="343"/>
      <c r="B106" s="194"/>
      <c r="C106" s="195" t="s">
        <v>262</v>
      </c>
      <c r="D106" s="193" t="s">
        <v>307</v>
      </c>
    </row>
    <row r="107" spans="1:4">
      <c r="A107" s="343"/>
      <c r="B107" s="194" t="s">
        <v>62</v>
      </c>
      <c r="C107" s="195"/>
      <c r="D107" s="193"/>
    </row>
    <row r="108" spans="1:4">
      <c r="A108" s="343"/>
      <c r="B108" s="194"/>
      <c r="C108" s="195"/>
      <c r="D108" s="193"/>
    </row>
    <row r="109" spans="1:4">
      <c r="A109" s="343"/>
      <c r="B109" s="194" t="s">
        <v>59</v>
      </c>
      <c r="C109" s="195"/>
      <c r="D109" s="193"/>
    </row>
    <row r="110" spans="1:4">
      <c r="A110" s="343"/>
      <c r="B110" s="195"/>
      <c r="C110" s="195"/>
      <c r="D110" s="193"/>
    </row>
    <row r="111" spans="1:4">
      <c r="A111" s="343"/>
      <c r="B111" s="195"/>
      <c r="C111" s="195"/>
      <c r="D111" s="193"/>
    </row>
    <row r="112" spans="1:4" ht="16.5" thickBot="1">
      <c r="A112" s="344"/>
      <c r="B112" s="199"/>
      <c r="C112" s="199"/>
      <c r="D112" s="200"/>
    </row>
  </sheetData>
  <mergeCells count="8">
    <mergeCell ref="A105:A112"/>
    <mergeCell ref="A99:A104"/>
    <mergeCell ref="A1:D1"/>
    <mergeCell ref="A4:A11"/>
    <mergeCell ref="A12:A17"/>
    <mergeCell ref="A18:A78"/>
    <mergeCell ref="A94:A98"/>
    <mergeCell ref="A82:A93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U42"/>
  <sheetViews>
    <sheetView zoomScale="50" zoomScaleNormal="50" zoomScalePageLayoutView="50" workbookViewId="0">
      <pane xSplit="2" ySplit="2" topLeftCell="C3" activePane="bottomRight" state="frozen"/>
      <selection pane="topRight" activeCell="C1" sqref="C1"/>
      <selection pane="bottomLeft" activeCell="A6" sqref="A6"/>
      <selection pane="bottomRight" activeCell="F3" sqref="F3:F42"/>
    </sheetView>
  </sheetViews>
  <sheetFormatPr baseColWidth="10" defaultColWidth="11" defaultRowHeight="15" x14ac:dyDescent="0"/>
  <cols>
    <col min="1" max="1" width="15" customWidth="1"/>
    <col min="2" max="2" width="52.1640625" customWidth="1"/>
    <col min="3" max="3" width="17.6640625" customWidth="1"/>
    <col min="4" max="4" width="15.33203125" customWidth="1"/>
    <col min="5" max="5" width="17.6640625" customWidth="1"/>
    <col min="6" max="6" width="14.1640625" customWidth="1"/>
    <col min="7" max="7" width="17.6640625" customWidth="1"/>
    <col min="8" max="8" width="19.83203125" customWidth="1"/>
    <col min="9" max="9" width="17.6640625" customWidth="1"/>
    <col min="10" max="10" width="17.6640625" style="30" customWidth="1"/>
  </cols>
  <sheetData>
    <row r="1" spans="1:21" ht="85.5" customHeight="1" thickBot="1">
      <c r="A1" s="365" t="s">
        <v>309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21" s="29" customFormat="1" ht="42.75" thickBot="1">
      <c r="A2" s="53" t="s">
        <v>54</v>
      </c>
      <c r="B2" s="25" t="s">
        <v>0</v>
      </c>
      <c r="C2" s="26" t="s">
        <v>1</v>
      </c>
      <c r="D2" s="28" t="s">
        <v>14</v>
      </c>
      <c r="E2" s="28" t="s">
        <v>4</v>
      </c>
      <c r="F2" s="28" t="s">
        <v>91</v>
      </c>
      <c r="G2" s="27" t="s">
        <v>16</v>
      </c>
      <c r="H2" s="28" t="s">
        <v>18</v>
      </c>
      <c r="I2" s="28" t="s">
        <v>49</v>
      </c>
      <c r="J2" s="54" t="s">
        <v>55</v>
      </c>
    </row>
    <row r="3" spans="1:21" ht="22" customHeight="1" thickBot="1">
      <c r="A3" s="19" t="s">
        <v>27</v>
      </c>
      <c r="B3" s="1" t="s">
        <v>34</v>
      </c>
      <c r="C3" s="2"/>
      <c r="D3" s="3"/>
      <c r="E3" s="203"/>
      <c r="F3" s="203">
        <v>3500</v>
      </c>
      <c r="G3" s="203">
        <v>601</v>
      </c>
      <c r="H3" s="203">
        <v>600</v>
      </c>
      <c r="I3" s="4"/>
      <c r="J3" s="55">
        <f>SUM(Australia[[#This Row],[ADRA]:[WORLD VISION]])</f>
        <v>4701</v>
      </c>
    </row>
    <row r="4" spans="1:21" ht="22" customHeight="1" thickBot="1">
      <c r="A4" s="19" t="s">
        <v>27</v>
      </c>
      <c r="B4" s="9" t="s">
        <v>35</v>
      </c>
      <c r="C4" s="11"/>
      <c r="D4" s="12"/>
      <c r="E4" s="205">
        <v>22120</v>
      </c>
      <c r="F4" s="205">
        <v>6</v>
      </c>
      <c r="G4" s="205"/>
      <c r="H4" s="205"/>
      <c r="I4" s="13"/>
      <c r="J4" s="56">
        <f>SUM(Australia[[#This Row],[ADRA]:[WORLD VISION]])</f>
        <v>22126</v>
      </c>
    </row>
    <row r="5" spans="1:21" ht="22" customHeight="1" thickBot="1">
      <c r="A5" s="19" t="s">
        <v>27</v>
      </c>
      <c r="B5" s="9" t="s">
        <v>6</v>
      </c>
      <c r="C5" s="11"/>
      <c r="D5" s="12"/>
      <c r="E5" s="205"/>
      <c r="F5" s="205"/>
      <c r="G5" s="205"/>
      <c r="H5" s="205"/>
      <c r="I5" s="13"/>
      <c r="J5" s="56">
        <f>SUM(Australia[[#This Row],[ADRA]:[WORLD VISION]])</f>
        <v>0</v>
      </c>
    </row>
    <row r="6" spans="1:21" ht="22" customHeight="1" thickBot="1">
      <c r="A6" s="19" t="s">
        <v>27</v>
      </c>
      <c r="B6" s="5" t="s">
        <v>47</v>
      </c>
      <c r="C6" s="6"/>
      <c r="D6" s="7"/>
      <c r="E6" s="204">
        <v>18268</v>
      </c>
      <c r="F6" s="204">
        <v>1880</v>
      </c>
      <c r="G6" s="204">
        <v>900</v>
      </c>
      <c r="H6" s="204"/>
      <c r="I6" s="8"/>
      <c r="J6" s="57">
        <f>SUM(Australia[[#This Row],[ADRA]:[WORLD VISION]])</f>
        <v>21048</v>
      </c>
    </row>
    <row r="7" spans="1:21" ht="22" customHeight="1" thickBot="1">
      <c r="A7" s="19" t="s">
        <v>27</v>
      </c>
      <c r="B7" s="9" t="s">
        <v>48</v>
      </c>
      <c r="C7" s="11"/>
      <c r="D7" s="12"/>
      <c r="E7" s="205"/>
      <c r="F7" s="205"/>
      <c r="G7" s="205"/>
      <c r="H7" s="205"/>
      <c r="I7" s="13"/>
      <c r="J7" s="56">
        <f>SUM(Australia[[#This Row],[ADRA]:[WORLD VISION]])</f>
        <v>0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ht="22" customHeight="1" thickBot="1">
      <c r="A8" s="19" t="s">
        <v>27</v>
      </c>
      <c r="B8" s="5" t="s">
        <v>33</v>
      </c>
      <c r="C8" s="6"/>
      <c r="D8" s="7"/>
      <c r="E8" s="204">
        <v>49950</v>
      </c>
      <c r="F8" s="204">
        <v>1650</v>
      </c>
      <c r="G8" s="204"/>
      <c r="H8" s="204"/>
      <c r="I8" s="8"/>
      <c r="J8" s="57">
        <f>SUM(Australia[[#This Row],[ADRA]:[WORLD VISION]])</f>
        <v>51600</v>
      </c>
    </row>
    <row r="9" spans="1:21" ht="22" customHeight="1" thickBot="1">
      <c r="A9" s="19" t="s">
        <v>27</v>
      </c>
      <c r="B9" s="9" t="s">
        <v>36</v>
      </c>
      <c r="C9" s="11"/>
      <c r="D9" s="12"/>
      <c r="E9" s="205"/>
      <c r="F9" s="205">
        <v>1980</v>
      </c>
      <c r="G9" s="205"/>
      <c r="H9" s="205">
        <v>592</v>
      </c>
      <c r="I9" s="13"/>
      <c r="J9" s="56">
        <f>SUM(Australia[[#This Row],[ADRA]:[WORLD VISION]])</f>
        <v>2572</v>
      </c>
    </row>
    <row r="10" spans="1:21" ht="22" customHeight="1" thickBot="1">
      <c r="A10" s="19" t="s">
        <v>27</v>
      </c>
      <c r="B10" s="9" t="s">
        <v>12</v>
      </c>
      <c r="C10" s="11"/>
      <c r="D10" s="12"/>
      <c r="E10" s="205"/>
      <c r="F10" s="205"/>
      <c r="G10" s="205"/>
      <c r="H10" s="205"/>
      <c r="I10" s="13"/>
      <c r="J10" s="56">
        <f>SUM(Australia[[#This Row],[ADRA]:[WORLD VISION]])</f>
        <v>0</v>
      </c>
    </row>
    <row r="11" spans="1:21" ht="22" customHeight="1" thickBot="1">
      <c r="A11" s="19" t="s">
        <v>27</v>
      </c>
      <c r="B11" s="5" t="s">
        <v>32</v>
      </c>
      <c r="C11" s="6"/>
      <c r="D11" s="7"/>
      <c r="E11" s="204">
        <v>10000</v>
      </c>
      <c r="F11" s="204">
        <v>1000</v>
      </c>
      <c r="G11" s="204"/>
      <c r="H11" s="204"/>
      <c r="I11" s="8"/>
      <c r="J11" s="57">
        <f>SUM(Australia[[#This Row],[ADRA]:[WORLD VISION]])</f>
        <v>11000</v>
      </c>
    </row>
    <row r="12" spans="1:21" ht="22" customHeight="1" thickBot="1">
      <c r="A12" s="19" t="s">
        <v>27</v>
      </c>
      <c r="B12" s="9" t="s">
        <v>37</v>
      </c>
      <c r="C12" s="11"/>
      <c r="D12" s="12"/>
      <c r="E12" s="205"/>
      <c r="F12" s="205"/>
      <c r="G12" s="205"/>
      <c r="H12" s="205"/>
      <c r="I12" s="13"/>
      <c r="J12" s="56">
        <f>SUM(Australia[[#This Row],[ADRA]:[WORLD VISION]])</f>
        <v>0</v>
      </c>
    </row>
    <row r="13" spans="1:21" ht="22" customHeight="1" thickBot="1">
      <c r="A13" s="19" t="s">
        <v>27</v>
      </c>
      <c r="B13" s="9" t="s">
        <v>74</v>
      </c>
      <c r="C13" s="11"/>
      <c r="D13" s="12"/>
      <c r="E13" s="205"/>
      <c r="F13" s="205"/>
      <c r="G13" s="201"/>
      <c r="H13" s="205"/>
      <c r="I13" s="13"/>
      <c r="J13" s="56">
        <f>SUM(Australia[[#This Row],[ADRA]:[WORLD VISION]])</f>
        <v>0</v>
      </c>
    </row>
    <row r="14" spans="1:21" ht="22" customHeight="1" thickBot="1">
      <c r="A14" s="19" t="s">
        <v>27</v>
      </c>
      <c r="B14" s="9" t="s">
        <v>75</v>
      </c>
      <c r="C14" s="11"/>
      <c r="D14" s="12"/>
      <c r="E14" s="205"/>
      <c r="F14" s="205">
        <v>1920</v>
      </c>
      <c r="G14" s="205">
        <v>1044</v>
      </c>
      <c r="H14" s="205"/>
      <c r="I14" s="13"/>
      <c r="J14" s="62">
        <f>SUM(Australia[[#This Row],[ADRA]:[WORLD VISION]])</f>
        <v>2964</v>
      </c>
    </row>
    <row r="15" spans="1:21" ht="22" customHeight="1" thickBot="1">
      <c r="A15" s="19" t="s">
        <v>27</v>
      </c>
      <c r="B15" s="123" t="s">
        <v>300</v>
      </c>
      <c r="C15" s="124"/>
      <c r="D15" s="120"/>
      <c r="E15" s="205"/>
      <c r="F15" s="205"/>
      <c r="G15" s="205"/>
      <c r="H15" s="205"/>
      <c r="I15" s="13"/>
      <c r="J15" s="126">
        <f>SUM(Australia[[#This Row],[ADRA]:[WORLD VISION]])</f>
        <v>0</v>
      </c>
    </row>
    <row r="16" spans="1:21" ht="22" customHeight="1" thickBot="1">
      <c r="A16" s="19" t="s">
        <v>27</v>
      </c>
      <c r="B16" s="5" t="s">
        <v>38</v>
      </c>
      <c r="C16" s="6"/>
      <c r="D16" s="7"/>
      <c r="E16" s="204"/>
      <c r="F16" s="204">
        <v>1880</v>
      </c>
      <c r="G16" s="204">
        <v>900</v>
      </c>
      <c r="H16" s="204"/>
      <c r="I16" s="8"/>
      <c r="J16" s="57">
        <f>SUM(Australia[[#This Row],[ADRA]:[WORLD VISION]])</f>
        <v>2780</v>
      </c>
    </row>
    <row r="17" spans="1:10" s="14" customFormat="1" ht="22" customHeight="1" thickBot="1">
      <c r="A17" s="19" t="s">
        <v>27</v>
      </c>
      <c r="B17" s="9" t="s">
        <v>39</v>
      </c>
      <c r="C17" s="11"/>
      <c r="D17" s="12"/>
      <c r="E17" s="205">
        <v>9748</v>
      </c>
      <c r="F17" s="205"/>
      <c r="G17" s="205"/>
      <c r="H17" s="205">
        <v>592</v>
      </c>
      <c r="I17" s="13"/>
      <c r="J17" s="56">
        <f>SUM(Australia[[#This Row],[ADRA]:[WORLD VISION]])</f>
        <v>10340</v>
      </c>
    </row>
    <row r="18" spans="1:10" ht="21.75" thickBot="1">
      <c r="A18" s="19" t="s">
        <v>27</v>
      </c>
      <c r="B18" s="5" t="s">
        <v>46</v>
      </c>
      <c r="C18" s="6"/>
      <c r="D18" s="7"/>
      <c r="E18" s="204"/>
      <c r="F18" s="204"/>
      <c r="G18" s="204"/>
      <c r="H18" s="7"/>
      <c r="I18" s="8"/>
      <c r="J18" s="57">
        <f>SUM(Australia[[#This Row],[ADRA]:[WORLD VISION]])</f>
        <v>0</v>
      </c>
    </row>
    <row r="19" spans="1:10" s="14" customFormat="1" ht="21.75" thickBot="1">
      <c r="A19" s="19" t="s">
        <v>27</v>
      </c>
      <c r="B19" s="10" t="s">
        <v>40</v>
      </c>
      <c r="C19" s="15"/>
      <c r="D19" s="16"/>
      <c r="E19" s="206">
        <v>278</v>
      </c>
      <c r="F19" s="206"/>
      <c r="G19" s="206"/>
      <c r="H19" s="16"/>
      <c r="I19" s="13"/>
      <c r="J19" s="56">
        <f>SUM(Australia[[#This Row],[ADRA]:[WORLD VISION]])</f>
        <v>278</v>
      </c>
    </row>
    <row r="20" spans="1:10" s="14" customFormat="1" ht="21.75" thickBot="1">
      <c r="A20" s="19" t="s">
        <v>27</v>
      </c>
      <c r="B20" s="77" t="s">
        <v>147</v>
      </c>
      <c r="C20" s="78"/>
      <c r="D20" s="79"/>
      <c r="E20" s="205"/>
      <c r="F20" s="205"/>
      <c r="G20" s="205"/>
      <c r="H20" s="79"/>
      <c r="I20" s="13"/>
      <c r="J20" s="81">
        <f>SUM(Australia[[#This Row],[ADRA]:[WORLD VISION]])</f>
        <v>0</v>
      </c>
    </row>
    <row r="21" spans="1:10" ht="21.75" thickBot="1">
      <c r="A21" s="19" t="s">
        <v>27</v>
      </c>
      <c r="B21" s="38" t="s">
        <v>31</v>
      </c>
      <c r="C21" s="39"/>
      <c r="D21" s="40"/>
      <c r="E21" s="207">
        <v>48641</v>
      </c>
      <c r="F21" s="223"/>
      <c r="G21" s="207"/>
      <c r="H21" s="40"/>
      <c r="I21" s="41"/>
      <c r="J21" s="58">
        <f>SUM(Australia[[#This Row],[ADRA]:[WORLD VISION]])</f>
        <v>48641</v>
      </c>
    </row>
    <row r="22" spans="1:10" ht="22" customHeight="1" thickBot="1">
      <c r="A22" s="61" t="s">
        <v>71</v>
      </c>
      <c r="B22" s="42" t="s">
        <v>41</v>
      </c>
      <c r="C22" s="43"/>
      <c r="D22" s="44"/>
      <c r="E22" s="208">
        <v>3</v>
      </c>
      <c r="F22" s="208">
        <v>7</v>
      </c>
      <c r="G22" s="208">
        <v>3</v>
      </c>
      <c r="H22" s="44"/>
      <c r="I22" s="45"/>
      <c r="J22" s="59">
        <f>SUM(Australia[[#This Row],[ADRA]:[WORLD VISION]])</f>
        <v>13</v>
      </c>
    </row>
    <row r="23" spans="1:10" ht="22" customHeight="1" thickBot="1">
      <c r="A23" s="61" t="s">
        <v>71</v>
      </c>
      <c r="B23" s="9" t="s">
        <v>42</v>
      </c>
      <c r="C23" s="11"/>
      <c r="D23" s="12"/>
      <c r="E23" s="205"/>
      <c r="F23" s="205"/>
      <c r="G23" s="205">
        <v>17</v>
      </c>
      <c r="H23" s="12"/>
      <c r="I23" s="13"/>
      <c r="J23" s="56">
        <f>SUM(Australia[[#This Row],[ADRA]:[WORLD VISION]])</f>
        <v>17</v>
      </c>
    </row>
    <row r="24" spans="1:10" ht="22" customHeight="1" thickBot="1">
      <c r="A24" s="61" t="s">
        <v>71</v>
      </c>
      <c r="B24" s="9" t="s">
        <v>11</v>
      </c>
      <c r="C24" s="11"/>
      <c r="D24" s="12"/>
      <c r="E24" s="205"/>
      <c r="F24" s="205">
        <v>7</v>
      </c>
      <c r="G24" s="205"/>
      <c r="H24" s="12"/>
      <c r="I24" s="13"/>
      <c r="J24" s="56">
        <f>SUM(Australia[[#This Row],[ADRA]:[WORLD VISION]])</f>
        <v>7</v>
      </c>
    </row>
    <row r="25" spans="1:10" ht="22" customHeight="1" thickBot="1">
      <c r="A25" s="61" t="s">
        <v>71</v>
      </c>
      <c r="B25" s="9" t="s">
        <v>298</v>
      </c>
      <c r="C25" s="11"/>
      <c r="D25" s="12"/>
      <c r="E25" s="205">
        <v>2000000</v>
      </c>
      <c r="F25" s="205"/>
      <c r="G25" s="205"/>
      <c r="H25" s="12"/>
      <c r="I25" s="13"/>
      <c r="J25" s="56">
        <f>SUM(Australia[[#This Row],[ADRA]:[WORLD VISION]])</f>
        <v>2000000</v>
      </c>
    </row>
    <row r="26" spans="1:10" ht="22" customHeight="1" thickBot="1">
      <c r="A26" s="61" t="s">
        <v>71</v>
      </c>
      <c r="B26" s="9" t="s">
        <v>299</v>
      </c>
      <c r="C26" s="11"/>
      <c r="D26" s="117"/>
      <c r="E26" s="221">
        <v>1568000</v>
      </c>
      <c r="F26" s="205"/>
      <c r="G26" s="205"/>
      <c r="H26" s="117"/>
      <c r="I26" s="13"/>
      <c r="J26" s="56">
        <f>SUM(Australia[[#This Row],[ADRA]:[WORLD VISION]])</f>
        <v>1568000</v>
      </c>
    </row>
    <row r="27" spans="1:10" ht="22" customHeight="1" thickBot="1">
      <c r="A27" s="61" t="s">
        <v>71</v>
      </c>
      <c r="B27" s="5" t="s">
        <v>7</v>
      </c>
      <c r="C27" s="6"/>
      <c r="D27" s="7"/>
      <c r="E27" s="204"/>
      <c r="F27" s="204">
        <v>13200</v>
      </c>
      <c r="G27" s="204"/>
      <c r="H27" s="7"/>
      <c r="I27" s="8"/>
      <c r="J27" s="57">
        <f>SUM(Australia[[#This Row],[ADRA]:[WORLD VISION]])</f>
        <v>13200</v>
      </c>
    </row>
    <row r="28" spans="1:10" ht="22" customHeight="1" thickBot="1">
      <c r="A28" s="61" t="s">
        <v>71</v>
      </c>
      <c r="B28" s="9" t="s">
        <v>43</v>
      </c>
      <c r="C28" s="11"/>
      <c r="D28" s="12"/>
      <c r="E28" s="205"/>
      <c r="F28" s="205"/>
      <c r="G28" s="205"/>
      <c r="H28" s="12"/>
      <c r="I28" s="13"/>
      <c r="J28" s="56">
        <f>SUM(Australia[[#This Row],[ADRA]:[WORLD VISION]])</f>
        <v>0</v>
      </c>
    </row>
    <row r="29" spans="1:10" ht="22" customHeight="1" thickBot="1">
      <c r="A29" s="61" t="s">
        <v>71</v>
      </c>
      <c r="B29" s="5" t="s">
        <v>44</v>
      </c>
      <c r="C29" s="6"/>
      <c r="D29" s="7"/>
      <c r="E29" s="204">
        <v>5113</v>
      </c>
      <c r="F29" s="204">
        <v>1008</v>
      </c>
      <c r="G29" s="204"/>
      <c r="H29" s="7"/>
      <c r="I29" s="8"/>
      <c r="J29" s="57">
        <f>SUM(Australia[[#This Row],[ADRA]:[WORLD VISION]])</f>
        <v>6121</v>
      </c>
    </row>
    <row r="30" spans="1:10" ht="23" customHeight="1" thickBot="1">
      <c r="A30" s="61" t="s">
        <v>71</v>
      </c>
      <c r="B30" s="9" t="s">
        <v>45</v>
      </c>
      <c r="C30" s="11"/>
      <c r="D30" s="12"/>
      <c r="E30" s="205"/>
      <c r="F30" s="205"/>
      <c r="G30" s="205"/>
      <c r="H30" s="12"/>
      <c r="I30" s="13"/>
      <c r="J30" s="56">
        <f>SUM(Australia[[#This Row],[ADRA]:[WORLD VISION]])</f>
        <v>0</v>
      </c>
    </row>
    <row r="31" spans="1:10" ht="23" customHeight="1" thickBot="1">
      <c r="A31" s="61" t="s">
        <v>71</v>
      </c>
      <c r="B31" s="5" t="s">
        <v>8</v>
      </c>
      <c r="C31" s="6"/>
      <c r="D31" s="7"/>
      <c r="E31" s="204">
        <v>14060</v>
      </c>
      <c r="F31" s="204">
        <v>1000</v>
      </c>
      <c r="G31" s="204">
        <v>4</v>
      </c>
      <c r="H31" s="7"/>
      <c r="I31" s="8"/>
      <c r="J31" s="57">
        <f>SUM(Australia[[#This Row],[ADRA]:[WORLD VISION]])</f>
        <v>15064</v>
      </c>
    </row>
    <row r="32" spans="1:10" ht="23" customHeight="1" thickBot="1">
      <c r="A32" s="61" t="s">
        <v>71</v>
      </c>
      <c r="B32" s="9" t="s">
        <v>77</v>
      </c>
      <c r="C32" s="11"/>
      <c r="D32" s="12"/>
      <c r="E32" s="205"/>
      <c r="F32" s="205"/>
      <c r="G32" s="205"/>
      <c r="H32" s="12"/>
      <c r="I32" s="13"/>
      <c r="J32" s="62">
        <f>SUM(Australia[[#This Row],[ADRA]:[WORLD VISION]])</f>
        <v>0</v>
      </c>
    </row>
    <row r="33" spans="1:10" ht="23" customHeight="1" thickBot="1">
      <c r="A33" s="61" t="s">
        <v>71</v>
      </c>
      <c r="B33" s="9" t="s">
        <v>25</v>
      </c>
      <c r="C33" s="11"/>
      <c r="D33" s="12"/>
      <c r="E33" s="205"/>
      <c r="F33" s="205">
        <v>2000</v>
      </c>
      <c r="G33" s="205"/>
      <c r="H33" s="12"/>
      <c r="I33" s="13"/>
      <c r="J33" s="56">
        <f>SUM(Australia[[#This Row],[ADRA]:[WORLD VISION]])</f>
        <v>2000</v>
      </c>
    </row>
    <row r="34" spans="1:10" ht="23" customHeight="1" thickBot="1">
      <c r="A34" s="61" t="s">
        <v>71</v>
      </c>
      <c r="B34" s="9" t="s">
        <v>20</v>
      </c>
      <c r="C34" s="11"/>
      <c r="D34" s="12"/>
      <c r="E34" s="205"/>
      <c r="F34" s="205">
        <v>4</v>
      </c>
      <c r="G34" s="205"/>
      <c r="H34" s="12"/>
      <c r="I34" s="13"/>
      <c r="J34" s="56">
        <f>SUM(Australia[[#This Row],[ADRA]:[WORLD VISION]])</f>
        <v>4</v>
      </c>
    </row>
    <row r="35" spans="1:10" ht="22" customHeight="1" thickBot="1">
      <c r="A35" s="61" t="s">
        <v>71</v>
      </c>
      <c r="B35" s="38" t="s">
        <v>22</v>
      </c>
      <c r="C35" s="39"/>
      <c r="D35" s="40"/>
      <c r="E35" s="207"/>
      <c r="F35" s="223"/>
      <c r="G35" s="207">
        <v>2</v>
      </c>
      <c r="H35" s="40"/>
      <c r="I35" s="41"/>
      <c r="J35" s="58">
        <f>SUM(Australia[[#This Row],[ADRA]:[WORLD VISION]])</f>
        <v>2</v>
      </c>
    </row>
    <row r="36" spans="1:10" ht="22" customHeight="1" thickBot="1">
      <c r="A36" s="20" t="s">
        <v>29</v>
      </c>
      <c r="B36" s="42" t="s">
        <v>26</v>
      </c>
      <c r="C36" s="43"/>
      <c r="D36" s="44"/>
      <c r="E36" s="208"/>
      <c r="F36" s="208"/>
      <c r="G36" s="208"/>
      <c r="H36" s="44"/>
      <c r="I36" s="45"/>
      <c r="J36" s="59">
        <f>SUM(Australia[[#This Row],[ADRA]:[WORLD VISION]])</f>
        <v>0</v>
      </c>
    </row>
    <row r="37" spans="1:10" ht="22" customHeight="1" thickBot="1">
      <c r="A37" s="20" t="s">
        <v>29</v>
      </c>
      <c r="B37" s="9" t="s">
        <v>23</v>
      </c>
      <c r="C37" s="11"/>
      <c r="D37" s="12"/>
      <c r="E37" s="205"/>
      <c r="F37" s="205"/>
      <c r="G37" s="205"/>
      <c r="H37" s="12"/>
      <c r="I37" s="13"/>
      <c r="J37" s="56">
        <f>SUM(Australia[[#This Row],[ADRA]:[WORLD VISION]])</f>
        <v>0</v>
      </c>
    </row>
    <row r="38" spans="1:10" ht="22" customHeight="1" thickBot="1">
      <c r="A38" s="20" t="s">
        <v>29</v>
      </c>
      <c r="B38" s="38" t="s">
        <v>24</v>
      </c>
      <c r="C38" s="39"/>
      <c r="D38" s="40"/>
      <c r="E38" s="207"/>
      <c r="F38" s="223"/>
      <c r="G38" s="207"/>
      <c r="H38" s="40"/>
      <c r="I38" s="41"/>
      <c r="J38" s="58">
        <f>SUM(Australia[[#This Row],[ADRA]:[WORLD VISION]])</f>
        <v>0</v>
      </c>
    </row>
    <row r="39" spans="1:10" ht="22" customHeight="1" thickBot="1">
      <c r="A39" s="19" t="s">
        <v>30</v>
      </c>
      <c r="B39" s="1" t="s">
        <v>50</v>
      </c>
      <c r="C39" s="2"/>
      <c r="D39" s="3"/>
      <c r="E39" s="203"/>
      <c r="F39" s="203"/>
      <c r="G39" s="203"/>
      <c r="H39" s="3"/>
      <c r="I39" s="4"/>
      <c r="J39" s="55">
        <f>SUM(Australia[[#This Row],[ADRA]:[WORLD VISION]])</f>
        <v>0</v>
      </c>
    </row>
    <row r="40" spans="1:10" ht="22" customHeight="1" thickBot="1">
      <c r="A40" s="19" t="s">
        <v>30</v>
      </c>
      <c r="B40" s="9" t="s">
        <v>9</v>
      </c>
      <c r="C40" s="11"/>
      <c r="D40" s="12"/>
      <c r="E40" s="205">
        <v>40</v>
      </c>
      <c r="F40" s="205">
        <v>1</v>
      </c>
      <c r="G40" s="205"/>
      <c r="H40" s="12"/>
      <c r="I40" s="13"/>
      <c r="J40" s="56">
        <f>SUM(Australia[[#This Row],[ADRA]:[WORLD VISION]])</f>
        <v>41</v>
      </c>
    </row>
    <row r="41" spans="1:10" ht="22" customHeight="1" thickBot="1">
      <c r="A41" s="19" t="s">
        <v>30</v>
      </c>
      <c r="B41" s="9" t="s">
        <v>10</v>
      </c>
      <c r="C41" s="11"/>
      <c r="D41" s="12"/>
      <c r="E41" s="205"/>
      <c r="F41" s="205"/>
      <c r="G41" s="205"/>
      <c r="H41" s="12"/>
      <c r="I41" s="13"/>
      <c r="J41" s="56">
        <f>SUM(Australia[[#This Row],[ADRA]:[WORLD VISION]])</f>
        <v>0</v>
      </c>
    </row>
    <row r="42" spans="1:10" ht="22" customHeight="1">
      <c r="A42" s="19" t="s">
        <v>30</v>
      </c>
      <c r="B42" s="21" t="s">
        <v>21</v>
      </c>
      <c r="C42" s="22"/>
      <c r="D42" s="23"/>
      <c r="E42" s="23"/>
      <c r="F42" s="23"/>
      <c r="G42" s="23"/>
      <c r="H42" s="23"/>
      <c r="I42" s="24"/>
      <c r="J42" s="60">
        <f>SUM(Australia[[#This Row],[ADRA]:[WORLD VISION]])</f>
        <v>0</v>
      </c>
    </row>
  </sheetData>
  <mergeCells count="1">
    <mergeCell ref="A1:J1"/>
  </mergeCells>
  <pageMargins left="0.75" right="0.75" top="1" bottom="1" header="0.5" footer="0.5"/>
  <pageSetup orientation="portrait"/>
  <legacy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W42"/>
  <sheetViews>
    <sheetView zoomScale="50" zoomScaleNormal="50" zoomScalePageLayoutView="50" workbookViewId="0">
      <selection activeCell="F3" sqref="F3:F42"/>
    </sheetView>
  </sheetViews>
  <sheetFormatPr baseColWidth="10" defaultColWidth="11" defaultRowHeight="15" x14ac:dyDescent="0"/>
  <cols>
    <col min="1" max="1" width="15" customWidth="1"/>
    <col min="2" max="2" width="47.6640625" customWidth="1"/>
    <col min="3" max="3" width="17.6640625" customWidth="1"/>
    <col min="4" max="4" width="15.1640625" customWidth="1"/>
    <col min="5" max="10" width="17.6640625" customWidth="1"/>
    <col min="11" max="11" width="17.6640625" style="30" customWidth="1"/>
  </cols>
  <sheetData>
    <row r="1" spans="1:23" ht="85.5" customHeight="1" thickBot="1">
      <c r="A1" s="365" t="s">
        <v>308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23" s="29" customFormat="1" ht="42.75" thickBot="1">
      <c r="A2" s="53" t="s">
        <v>54</v>
      </c>
      <c r="B2" s="25" t="s">
        <v>0</v>
      </c>
      <c r="C2" s="26" t="s">
        <v>1</v>
      </c>
      <c r="D2" s="27" t="s">
        <v>14</v>
      </c>
      <c r="E2" s="26" t="s">
        <v>70</v>
      </c>
      <c r="F2" s="28" t="s">
        <v>89</v>
      </c>
      <c r="G2" s="27" t="s">
        <v>15</v>
      </c>
      <c r="H2" s="27" t="s">
        <v>17</v>
      </c>
      <c r="I2" s="28" t="s">
        <v>18</v>
      </c>
      <c r="J2" s="28" t="s">
        <v>49</v>
      </c>
      <c r="K2" s="54" t="s">
        <v>55</v>
      </c>
    </row>
    <row r="3" spans="1:23" ht="22" customHeight="1" thickBot="1">
      <c r="A3" s="19" t="s">
        <v>27</v>
      </c>
      <c r="B3" s="1" t="s">
        <v>34</v>
      </c>
      <c r="C3" s="2"/>
      <c r="D3" s="203"/>
      <c r="E3" s="2"/>
      <c r="F3" s="211">
        <v>4199</v>
      </c>
      <c r="G3" s="209">
        <v>2000</v>
      </c>
      <c r="H3" s="203"/>
      <c r="I3" s="203"/>
      <c r="J3" s="4"/>
      <c r="K3" s="55">
        <f>SUM(NewZealand[[#This Row],[ADRA]:[WORLD VISION]])</f>
        <v>6199</v>
      </c>
    </row>
    <row r="4" spans="1:23" ht="22" customHeight="1" thickBot="1">
      <c r="A4" s="19" t="s">
        <v>27</v>
      </c>
      <c r="B4" s="9" t="s">
        <v>35</v>
      </c>
      <c r="C4" s="11"/>
      <c r="D4" s="205"/>
      <c r="E4" s="11"/>
      <c r="F4" s="212"/>
      <c r="G4" s="205"/>
      <c r="H4" s="205"/>
      <c r="I4" s="205"/>
      <c r="J4" s="13"/>
      <c r="K4" s="56">
        <f>SUM(NewZealand[[#This Row],[ADRA]:[WORLD VISION]])</f>
        <v>0</v>
      </c>
    </row>
    <row r="5" spans="1:23" ht="22" customHeight="1" thickBot="1">
      <c r="A5" s="19" t="s">
        <v>27</v>
      </c>
      <c r="B5" s="9" t="s">
        <v>6</v>
      </c>
      <c r="C5" s="11"/>
      <c r="D5" s="205"/>
      <c r="E5" s="11"/>
      <c r="F5" s="212"/>
      <c r="G5" s="205"/>
      <c r="H5" s="205"/>
      <c r="I5" s="205"/>
      <c r="J5" s="13"/>
      <c r="K5" s="56">
        <f>SUM(NewZealand[[#This Row],[ADRA]:[WORLD VISION]])</f>
        <v>0</v>
      </c>
    </row>
    <row r="6" spans="1:23" ht="22" customHeight="1" thickBot="1">
      <c r="A6" s="19" t="s">
        <v>27</v>
      </c>
      <c r="B6" s="5" t="s">
        <v>47</v>
      </c>
      <c r="C6" s="6"/>
      <c r="D6" s="204"/>
      <c r="E6" s="6"/>
      <c r="F6" s="213">
        <v>1000</v>
      </c>
      <c r="G6" s="204"/>
      <c r="H6" s="204"/>
      <c r="I6" s="204"/>
      <c r="J6" s="8">
        <v>1000</v>
      </c>
      <c r="K6" s="57">
        <f>SUM(NewZealand[[#This Row],[ADRA]:[WORLD VISION]])</f>
        <v>2000</v>
      </c>
    </row>
    <row r="7" spans="1:23" ht="22" customHeight="1" thickBot="1">
      <c r="A7" s="19" t="s">
        <v>27</v>
      </c>
      <c r="B7" s="9" t="s">
        <v>48</v>
      </c>
      <c r="C7" s="11"/>
      <c r="D7" s="205"/>
      <c r="E7" s="11"/>
      <c r="F7" s="212"/>
      <c r="G7" s="205"/>
      <c r="H7" s="205"/>
      <c r="I7" s="205"/>
      <c r="J7" s="13"/>
      <c r="K7" s="56">
        <f>SUM(NewZealand[[#This Row],[ADRA]:[WORLD VISION]])</f>
        <v>0</v>
      </c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 ht="22" customHeight="1" thickBot="1">
      <c r="A8" s="19" t="s">
        <v>27</v>
      </c>
      <c r="B8" s="5" t="s">
        <v>33</v>
      </c>
      <c r="C8" s="6"/>
      <c r="D8" s="204"/>
      <c r="E8" s="6"/>
      <c r="F8" s="213">
        <v>5000</v>
      </c>
      <c r="G8" s="204"/>
      <c r="H8" s="204"/>
      <c r="I8" s="204"/>
      <c r="J8" s="8">
        <v>1000</v>
      </c>
      <c r="K8" s="57">
        <f>SUM(NewZealand[[#This Row],[ADRA]:[WORLD VISION]])</f>
        <v>6000</v>
      </c>
    </row>
    <row r="9" spans="1:23" ht="22" customHeight="1" thickBot="1">
      <c r="A9" s="19" t="s">
        <v>27</v>
      </c>
      <c r="B9" s="9" t="s">
        <v>36</v>
      </c>
      <c r="C9" s="11"/>
      <c r="D9" s="205"/>
      <c r="E9" s="11"/>
      <c r="F9" s="212"/>
      <c r="G9" s="205"/>
      <c r="H9" s="205"/>
      <c r="I9" s="205"/>
      <c r="J9" s="13"/>
      <c r="K9" s="56">
        <f>SUM(NewZealand[[#This Row],[ADRA]:[WORLD VISION]])</f>
        <v>0</v>
      </c>
    </row>
    <row r="10" spans="1:23" ht="22" customHeight="1" thickBot="1">
      <c r="A10" s="19" t="s">
        <v>27</v>
      </c>
      <c r="B10" s="9" t="s">
        <v>12</v>
      </c>
      <c r="C10" s="11"/>
      <c r="D10" s="205"/>
      <c r="E10" s="11"/>
      <c r="F10" s="212"/>
      <c r="G10" s="205">
        <v>20</v>
      </c>
      <c r="H10" s="205"/>
      <c r="I10" s="205"/>
      <c r="J10" s="13"/>
      <c r="K10" s="56">
        <f>SUM(NewZealand[[#This Row],[ADRA]:[WORLD VISION]])</f>
        <v>20</v>
      </c>
    </row>
    <row r="11" spans="1:23" ht="22" customHeight="1" thickBot="1">
      <c r="A11" s="19" t="s">
        <v>27</v>
      </c>
      <c r="B11" s="5" t="s">
        <v>32</v>
      </c>
      <c r="C11" s="6"/>
      <c r="D11" s="204"/>
      <c r="E11" s="6"/>
      <c r="F11" s="213">
        <v>505</v>
      </c>
      <c r="G11" s="204"/>
      <c r="H11" s="204"/>
      <c r="I11" s="204"/>
      <c r="J11" s="8"/>
      <c r="K11" s="57">
        <f>SUM(NewZealand[[#This Row],[ADRA]:[WORLD VISION]])</f>
        <v>505</v>
      </c>
    </row>
    <row r="12" spans="1:23" ht="22" customHeight="1" thickBot="1">
      <c r="A12" s="19" t="s">
        <v>27</v>
      </c>
      <c r="B12" s="9" t="s">
        <v>37</v>
      </c>
      <c r="C12" s="11"/>
      <c r="D12" s="205"/>
      <c r="E12" s="11"/>
      <c r="F12" s="212"/>
      <c r="G12" s="205"/>
      <c r="H12" s="205"/>
      <c r="I12" s="205"/>
      <c r="J12" s="13"/>
      <c r="K12" s="56">
        <f>SUM(NewZealand[[#This Row],[ADRA]:[WORLD VISION]])</f>
        <v>0</v>
      </c>
    </row>
    <row r="13" spans="1:23" ht="22" customHeight="1" thickBot="1">
      <c r="A13" s="19" t="s">
        <v>27</v>
      </c>
      <c r="B13" s="9" t="s">
        <v>74</v>
      </c>
      <c r="C13" s="11"/>
      <c r="D13" s="205"/>
      <c r="E13" s="11"/>
      <c r="F13" s="212"/>
      <c r="G13" s="205"/>
      <c r="H13" s="205"/>
      <c r="I13" s="205"/>
      <c r="J13" s="13"/>
      <c r="K13" s="56">
        <f>SUM(NewZealand[[#This Row],[ADRA]:[WORLD VISION]])</f>
        <v>0</v>
      </c>
    </row>
    <row r="14" spans="1:23" ht="22" customHeight="1" thickBot="1">
      <c r="A14" s="19" t="s">
        <v>27</v>
      </c>
      <c r="B14" s="9" t="s">
        <v>75</v>
      </c>
      <c r="C14" s="11"/>
      <c r="D14" s="205"/>
      <c r="E14" s="11"/>
      <c r="F14" s="212"/>
      <c r="G14" s="205"/>
      <c r="H14" s="205"/>
      <c r="I14" s="205"/>
      <c r="J14" s="13"/>
      <c r="K14" s="56">
        <f>SUM(NewZealand[[#This Row],[ADRA]:[WORLD VISION]])</f>
        <v>0</v>
      </c>
    </row>
    <row r="15" spans="1:23" ht="22" customHeight="1" thickBot="1">
      <c r="A15" s="19" t="s">
        <v>27</v>
      </c>
      <c r="B15" s="123" t="s">
        <v>300</v>
      </c>
      <c r="C15" s="124"/>
      <c r="D15" s="120"/>
      <c r="E15" s="124"/>
      <c r="F15" s="212"/>
      <c r="G15" s="205"/>
      <c r="H15" s="120"/>
      <c r="I15" s="120"/>
      <c r="J15" s="13"/>
      <c r="K15" s="56">
        <f>SUM(NewZealand[[#This Row],[ADRA]:[WORLD VISION]])</f>
        <v>0</v>
      </c>
    </row>
    <row r="16" spans="1:23" ht="22" customHeight="1" thickBot="1">
      <c r="A16" s="19" t="s">
        <v>27</v>
      </c>
      <c r="B16" s="5" t="s">
        <v>38</v>
      </c>
      <c r="C16" s="6"/>
      <c r="D16" s="204"/>
      <c r="E16" s="6"/>
      <c r="F16" s="213">
        <v>540</v>
      </c>
      <c r="G16" s="204"/>
      <c r="H16" s="204"/>
      <c r="I16" s="204"/>
      <c r="J16" s="8">
        <v>500</v>
      </c>
      <c r="K16" s="57">
        <f>SUM(NewZealand[[#This Row],[ADRA]:[WORLD VISION]])</f>
        <v>1040</v>
      </c>
    </row>
    <row r="17" spans="1:11" s="14" customFormat="1" ht="22" customHeight="1" thickBot="1">
      <c r="A17" s="19" t="s">
        <v>27</v>
      </c>
      <c r="B17" s="9" t="s">
        <v>39</v>
      </c>
      <c r="C17" s="11"/>
      <c r="D17" s="205"/>
      <c r="E17" s="11"/>
      <c r="F17" s="212"/>
      <c r="G17" s="205"/>
      <c r="H17" s="205"/>
      <c r="I17" s="205"/>
      <c r="J17" s="13"/>
      <c r="K17" s="56">
        <f>SUM(NewZealand[[#This Row],[ADRA]:[WORLD VISION]])</f>
        <v>0</v>
      </c>
    </row>
    <row r="18" spans="1:11" ht="21.75" thickBot="1">
      <c r="A18" s="19" t="s">
        <v>27</v>
      </c>
      <c r="B18" s="5" t="s">
        <v>46</v>
      </c>
      <c r="C18" s="6"/>
      <c r="D18" s="204"/>
      <c r="E18" s="6"/>
      <c r="F18" s="214"/>
      <c r="G18" s="204"/>
      <c r="H18" s="204"/>
      <c r="I18" s="204"/>
      <c r="J18" s="8"/>
      <c r="K18" s="57">
        <f>SUM(NewZealand[[#This Row],[ADRA]:[WORLD VISION]])</f>
        <v>0</v>
      </c>
    </row>
    <row r="19" spans="1:11" s="14" customFormat="1" ht="21.75" thickBot="1">
      <c r="A19" s="19" t="s">
        <v>27</v>
      </c>
      <c r="B19" s="10" t="s">
        <v>40</v>
      </c>
      <c r="C19" s="15"/>
      <c r="D19" s="206"/>
      <c r="E19" s="15"/>
      <c r="F19" s="215"/>
      <c r="G19" s="206"/>
      <c r="H19" s="206"/>
      <c r="I19" s="206"/>
      <c r="J19" s="13"/>
      <c r="K19" s="56">
        <f>SUM(NewZealand[[#This Row],[ADRA]:[WORLD VISION]])</f>
        <v>0</v>
      </c>
    </row>
    <row r="20" spans="1:11" s="14" customFormat="1" ht="21.75" thickBot="1">
      <c r="A20" s="19" t="s">
        <v>27</v>
      </c>
      <c r="B20" s="77" t="s">
        <v>147</v>
      </c>
      <c r="C20" s="78"/>
      <c r="D20" s="119"/>
      <c r="E20" s="78"/>
      <c r="F20" s="212"/>
      <c r="G20" s="205"/>
      <c r="H20" s="119"/>
      <c r="I20" s="119"/>
      <c r="J20" s="13"/>
      <c r="K20" s="81">
        <f>SUM(NewZealand[[#This Row],[ADRA]:[WORLD VISION]])</f>
        <v>0</v>
      </c>
    </row>
    <row r="21" spans="1:11" ht="21.75" thickBot="1">
      <c r="A21" s="19" t="s">
        <v>27</v>
      </c>
      <c r="B21" s="38" t="s">
        <v>31</v>
      </c>
      <c r="C21" s="39"/>
      <c r="D21" s="207"/>
      <c r="E21" s="39"/>
      <c r="F21" s="325"/>
      <c r="G21" s="207"/>
      <c r="H21" s="207"/>
      <c r="I21" s="207"/>
      <c r="J21" s="41"/>
      <c r="K21" s="58">
        <f>SUM(NewZealand[[#This Row],[ADRA]:[WORLD VISION]])</f>
        <v>0</v>
      </c>
    </row>
    <row r="22" spans="1:11" ht="22" customHeight="1" thickBot="1">
      <c r="A22" s="61" t="s">
        <v>71</v>
      </c>
      <c r="B22" s="42" t="s">
        <v>41</v>
      </c>
      <c r="C22" s="43"/>
      <c r="D22" s="208"/>
      <c r="E22" s="43"/>
      <c r="F22" s="216">
        <v>5</v>
      </c>
      <c r="G22" s="208"/>
      <c r="H22" s="208"/>
      <c r="I22" s="208"/>
      <c r="J22" s="45"/>
      <c r="K22" s="59">
        <f>SUM(NewZealand[[#This Row],[ADRA]:[WORLD VISION]])</f>
        <v>5</v>
      </c>
    </row>
    <row r="23" spans="1:11" ht="22" customHeight="1" thickBot="1">
      <c r="A23" s="61" t="s">
        <v>71</v>
      </c>
      <c r="B23" s="9" t="s">
        <v>42</v>
      </c>
      <c r="C23" s="11"/>
      <c r="D23" s="205"/>
      <c r="E23" s="11"/>
      <c r="F23" s="212"/>
      <c r="G23" s="205"/>
      <c r="H23" s="205"/>
      <c r="I23" s="205"/>
      <c r="J23" s="13"/>
      <c r="K23" s="56">
        <f>SUM(NewZealand[[#This Row],[ADRA]:[WORLD VISION]])</f>
        <v>0</v>
      </c>
    </row>
    <row r="24" spans="1:11" ht="22" customHeight="1" thickBot="1">
      <c r="A24" s="61" t="s">
        <v>71</v>
      </c>
      <c r="B24" s="9" t="s">
        <v>11</v>
      </c>
      <c r="C24" s="11"/>
      <c r="D24" s="205"/>
      <c r="E24" s="11"/>
      <c r="F24" s="202">
        <v>5</v>
      </c>
      <c r="G24" s="205"/>
      <c r="H24" s="205"/>
      <c r="I24" s="205"/>
      <c r="J24" s="13"/>
      <c r="K24" s="56">
        <f>SUM(NewZealand[[#This Row],[ADRA]:[WORLD VISION]])</f>
        <v>5</v>
      </c>
    </row>
    <row r="25" spans="1:11" ht="22" customHeight="1" thickBot="1">
      <c r="A25" s="61" t="s">
        <v>71</v>
      </c>
      <c r="B25" s="9" t="s">
        <v>298</v>
      </c>
      <c r="C25" s="11"/>
      <c r="D25" s="205"/>
      <c r="E25" s="11"/>
      <c r="F25" s="212"/>
      <c r="G25" s="205"/>
      <c r="H25" s="205"/>
      <c r="I25" s="205"/>
      <c r="J25" s="13"/>
      <c r="K25" s="56">
        <f>SUM(NewZealand[[#This Row],[ADRA]:[WORLD VISION]])</f>
        <v>0</v>
      </c>
    </row>
    <row r="26" spans="1:11" ht="22" customHeight="1" thickBot="1">
      <c r="A26" s="61" t="s">
        <v>71</v>
      </c>
      <c r="B26" s="9" t="s">
        <v>299</v>
      </c>
      <c r="C26" s="11"/>
      <c r="D26" s="205"/>
      <c r="E26" s="11"/>
      <c r="F26" s="212"/>
      <c r="G26" s="205"/>
      <c r="H26" s="205"/>
      <c r="I26" s="205"/>
      <c r="J26" s="13">
        <v>75000</v>
      </c>
      <c r="K26" s="56">
        <f>SUM(NewZealand[[#This Row],[ADRA]:[WORLD VISION]])</f>
        <v>75000</v>
      </c>
    </row>
    <row r="27" spans="1:11" ht="22" customHeight="1" thickBot="1">
      <c r="A27" s="61" t="s">
        <v>71</v>
      </c>
      <c r="B27" s="5" t="s">
        <v>7</v>
      </c>
      <c r="C27" s="6"/>
      <c r="D27" s="204"/>
      <c r="E27" s="6"/>
      <c r="F27" s="213">
        <v>2400</v>
      </c>
      <c r="G27" s="210">
        <v>2100</v>
      </c>
      <c r="H27" s="204"/>
      <c r="I27" s="204"/>
      <c r="J27" s="8">
        <v>1000</v>
      </c>
      <c r="K27" s="57">
        <f>SUM(NewZealand[[#This Row],[ADRA]:[WORLD VISION]])</f>
        <v>5500</v>
      </c>
    </row>
    <row r="28" spans="1:11" ht="22" customHeight="1" thickBot="1">
      <c r="A28" s="61" t="s">
        <v>71</v>
      </c>
      <c r="B28" s="9" t="s">
        <v>43</v>
      </c>
      <c r="C28" s="11"/>
      <c r="D28" s="205"/>
      <c r="E28" s="11"/>
      <c r="F28" s="212"/>
      <c r="G28" s="205"/>
      <c r="H28" s="205"/>
      <c r="I28" s="205"/>
      <c r="J28" s="13"/>
      <c r="K28" s="56">
        <f>SUM(NewZealand[[#This Row],[ADRA]:[WORLD VISION]])</f>
        <v>0</v>
      </c>
    </row>
    <row r="29" spans="1:11" ht="22" customHeight="1" thickBot="1">
      <c r="A29" s="61" t="s">
        <v>71</v>
      </c>
      <c r="B29" s="5" t="s">
        <v>44</v>
      </c>
      <c r="C29" s="6"/>
      <c r="D29" s="204"/>
      <c r="E29" s="6"/>
      <c r="F29" s="214"/>
      <c r="G29" s="204"/>
      <c r="H29" s="204"/>
      <c r="I29" s="204"/>
      <c r="J29" s="8">
        <v>500</v>
      </c>
      <c r="K29" s="57">
        <f>SUM(NewZealand[[#This Row],[ADRA]:[WORLD VISION]])</f>
        <v>500</v>
      </c>
    </row>
    <row r="30" spans="1:11" ht="23" customHeight="1" thickBot="1">
      <c r="A30" s="61" t="s">
        <v>71</v>
      </c>
      <c r="B30" s="9" t="s">
        <v>45</v>
      </c>
      <c r="C30" s="11"/>
      <c r="D30" s="205"/>
      <c r="E30" s="11"/>
      <c r="F30" s="212"/>
      <c r="G30" s="205"/>
      <c r="H30" s="205"/>
      <c r="I30" s="205"/>
      <c r="J30" s="13"/>
      <c r="K30" s="56">
        <f>SUM(NewZealand[[#This Row],[ADRA]:[WORLD VISION]])</f>
        <v>0</v>
      </c>
    </row>
    <row r="31" spans="1:11" ht="23" customHeight="1" thickBot="1">
      <c r="A31" s="61" t="s">
        <v>71</v>
      </c>
      <c r="B31" s="5" t="s">
        <v>8</v>
      </c>
      <c r="C31" s="6"/>
      <c r="D31" s="204"/>
      <c r="E31" s="6"/>
      <c r="F31" s="214"/>
      <c r="G31" s="204"/>
      <c r="H31" s="204"/>
      <c r="I31" s="204"/>
      <c r="J31" s="8"/>
      <c r="K31" s="57">
        <f>SUM(NewZealand[[#This Row],[ADRA]:[WORLD VISION]])</f>
        <v>0</v>
      </c>
    </row>
    <row r="32" spans="1:11" ht="23" customHeight="1" thickBot="1">
      <c r="A32" s="61" t="s">
        <v>71</v>
      </c>
      <c r="B32" s="9" t="s">
        <v>77</v>
      </c>
      <c r="C32" s="11"/>
      <c r="D32" s="205"/>
      <c r="E32" s="11"/>
      <c r="F32" s="212"/>
      <c r="G32" s="205"/>
      <c r="H32" s="205"/>
      <c r="I32" s="205"/>
      <c r="J32" s="13"/>
      <c r="K32" s="56">
        <f>SUM(NewZealand[[#This Row],[ADRA]:[WORLD VISION]])</f>
        <v>0</v>
      </c>
    </row>
    <row r="33" spans="1:11" ht="23" customHeight="1" thickBot="1">
      <c r="A33" s="61" t="s">
        <v>71</v>
      </c>
      <c r="B33" s="9" t="s">
        <v>25</v>
      </c>
      <c r="C33" s="11"/>
      <c r="D33" s="205"/>
      <c r="E33" s="11"/>
      <c r="F33" s="212"/>
      <c r="G33" s="205"/>
      <c r="H33" s="205"/>
      <c r="I33" s="205"/>
      <c r="J33" s="13"/>
      <c r="K33" s="56">
        <f>SUM(NewZealand[[#This Row],[ADRA]:[WORLD VISION]])</f>
        <v>0</v>
      </c>
    </row>
    <row r="34" spans="1:11" ht="23" customHeight="1" thickBot="1">
      <c r="A34" s="61" t="s">
        <v>71</v>
      </c>
      <c r="B34" s="9" t="s">
        <v>20</v>
      </c>
      <c r="C34" s="11"/>
      <c r="D34" s="205"/>
      <c r="E34" s="11"/>
      <c r="F34" s="212"/>
      <c r="G34" s="205"/>
      <c r="H34" s="205"/>
      <c r="I34" s="205"/>
      <c r="J34" s="13"/>
      <c r="K34" s="56">
        <f>SUM(NewZealand[[#This Row],[ADRA]:[WORLD VISION]])</f>
        <v>0</v>
      </c>
    </row>
    <row r="35" spans="1:11" ht="22" customHeight="1" thickBot="1">
      <c r="A35" s="61" t="s">
        <v>71</v>
      </c>
      <c r="B35" s="38" t="s">
        <v>22</v>
      </c>
      <c r="C35" s="39"/>
      <c r="D35" s="207"/>
      <c r="E35" s="39"/>
      <c r="F35" s="325"/>
      <c r="G35" s="207"/>
      <c r="H35" s="207"/>
      <c r="I35" s="207"/>
      <c r="J35" s="41"/>
      <c r="K35" s="58">
        <f>SUM(NewZealand[[#This Row],[ADRA]:[WORLD VISION]])</f>
        <v>0</v>
      </c>
    </row>
    <row r="36" spans="1:11" ht="22" customHeight="1" thickBot="1">
      <c r="A36" s="20" t="s">
        <v>29</v>
      </c>
      <c r="B36" s="42" t="s">
        <v>26</v>
      </c>
      <c r="C36" s="43"/>
      <c r="D36" s="208"/>
      <c r="E36" s="43"/>
      <c r="F36" s="217"/>
      <c r="G36" s="208"/>
      <c r="H36" s="208"/>
      <c r="I36" s="208"/>
      <c r="J36" s="45"/>
      <c r="K36" s="59">
        <f>SUM(NewZealand[[#This Row],[ADRA]:[WORLD VISION]])</f>
        <v>0</v>
      </c>
    </row>
    <row r="37" spans="1:11" ht="22" customHeight="1" thickBot="1">
      <c r="A37" s="20" t="s">
        <v>29</v>
      </c>
      <c r="B37" s="9" t="s">
        <v>23</v>
      </c>
      <c r="C37" s="11"/>
      <c r="D37" s="205"/>
      <c r="E37" s="11"/>
      <c r="F37" s="202">
        <v>10</v>
      </c>
      <c r="G37" s="205"/>
      <c r="H37" s="205"/>
      <c r="I37" s="205"/>
      <c r="J37" s="13"/>
      <c r="K37" s="56">
        <f>SUM(NewZealand[[#This Row],[ADRA]:[WORLD VISION]])</f>
        <v>10</v>
      </c>
    </row>
    <row r="38" spans="1:11" ht="22" customHeight="1" thickBot="1">
      <c r="A38" s="20" t="s">
        <v>29</v>
      </c>
      <c r="B38" s="38" t="s">
        <v>24</v>
      </c>
      <c r="C38" s="39"/>
      <c r="D38" s="207"/>
      <c r="E38" s="39"/>
      <c r="F38" s="326">
        <v>4</v>
      </c>
      <c r="G38" s="207"/>
      <c r="H38" s="207"/>
      <c r="I38" s="207"/>
      <c r="J38" s="41">
        <v>2</v>
      </c>
      <c r="K38" s="58">
        <f>SUM(NewZealand[[#This Row],[ADRA]:[WORLD VISION]])</f>
        <v>6</v>
      </c>
    </row>
    <row r="39" spans="1:11" ht="22" customHeight="1" thickBot="1">
      <c r="A39" s="19" t="s">
        <v>30</v>
      </c>
      <c r="B39" s="1" t="s">
        <v>50</v>
      </c>
      <c r="C39" s="2"/>
      <c r="D39" s="203"/>
      <c r="E39" s="2"/>
      <c r="F39" s="218"/>
      <c r="G39" s="203">
        <v>150</v>
      </c>
      <c r="H39" s="203"/>
      <c r="I39" s="203"/>
      <c r="J39" s="4"/>
      <c r="K39" s="55">
        <f>SUM(NewZealand[[#This Row],[ADRA]:[WORLD VISION]])</f>
        <v>150</v>
      </c>
    </row>
    <row r="40" spans="1:11" ht="22" customHeight="1" thickBot="1">
      <c r="A40" s="19" t="s">
        <v>30</v>
      </c>
      <c r="B40" s="9" t="s">
        <v>9</v>
      </c>
      <c r="C40" s="11"/>
      <c r="D40" s="205"/>
      <c r="E40" s="11"/>
      <c r="F40" s="212"/>
      <c r="G40" s="205">
        <v>10</v>
      </c>
      <c r="H40" s="205"/>
      <c r="I40" s="205"/>
      <c r="J40" s="13"/>
      <c r="K40" s="56">
        <f>SUM(NewZealand[[#This Row],[ADRA]:[WORLD VISION]])</f>
        <v>10</v>
      </c>
    </row>
    <row r="41" spans="1:11" ht="22" customHeight="1" thickBot="1">
      <c r="A41" s="19" t="s">
        <v>30</v>
      </c>
      <c r="B41" s="9" t="s">
        <v>10</v>
      </c>
      <c r="C41" s="11"/>
      <c r="D41" s="205"/>
      <c r="E41" s="11"/>
      <c r="F41" s="205"/>
      <c r="G41" s="205"/>
      <c r="H41" s="205"/>
      <c r="I41" s="205"/>
      <c r="J41" s="13"/>
      <c r="K41" s="56">
        <f>SUM(NewZealand[[#This Row],[ADRA]:[WORLD VISION]])</f>
        <v>0</v>
      </c>
    </row>
    <row r="42" spans="1:11" ht="22" customHeight="1" thickBot="1">
      <c r="A42" s="19" t="s">
        <v>30</v>
      </c>
      <c r="B42" s="139" t="s">
        <v>21</v>
      </c>
      <c r="C42" s="140"/>
      <c r="D42" s="141"/>
      <c r="E42" s="140"/>
      <c r="F42" s="224"/>
      <c r="G42" s="141"/>
      <c r="H42" s="141"/>
      <c r="I42" s="141"/>
      <c r="J42" s="24"/>
      <c r="K42" s="142">
        <f>SUM(NewZealand[[#This Row],[ADRA]:[WORLD VISION]])</f>
        <v>0</v>
      </c>
    </row>
  </sheetData>
  <mergeCells count="1">
    <mergeCell ref="A1:K1"/>
  </mergeCells>
  <pageMargins left="0.75" right="0.75" top="1" bottom="1" header="0.5" footer="0.5"/>
  <pageSetup orientation="portrait" horizontalDpi="300" verticalDpi="0" copies="0"/>
  <legacy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</sheetPr>
  <dimension ref="A1:S42"/>
  <sheetViews>
    <sheetView zoomScale="50" zoomScaleNormal="50" zoomScalePageLayoutView="50" workbookViewId="0">
      <pane xSplit="2" ySplit="2" topLeftCell="D3" activePane="bottomRight" state="frozen"/>
      <selection pane="topRight" activeCell="C1" sqref="C1"/>
      <selection pane="bottomLeft" activeCell="A4" sqref="A4"/>
      <selection pane="bottomRight" activeCell="D24" sqref="D24"/>
    </sheetView>
  </sheetViews>
  <sheetFormatPr baseColWidth="10" defaultColWidth="11" defaultRowHeight="15" x14ac:dyDescent="0"/>
  <cols>
    <col min="1" max="1" width="15" customWidth="1"/>
    <col min="2" max="2" width="47.6640625" customWidth="1"/>
    <col min="3" max="3" width="17.6640625" hidden="1" customWidth="1"/>
    <col min="4" max="4" width="17.6640625" customWidth="1"/>
    <col min="5" max="5" width="18.6640625" customWidth="1"/>
    <col min="6" max="6" width="17.6640625" hidden="1" customWidth="1"/>
    <col min="7" max="7" width="17.6640625" style="30" customWidth="1"/>
  </cols>
  <sheetData>
    <row r="1" spans="1:19" ht="85.5" customHeight="1" thickBot="1">
      <c r="A1" s="365" t="s">
        <v>309</v>
      </c>
      <c r="B1" s="365"/>
      <c r="C1" s="365"/>
      <c r="D1" s="365"/>
      <c r="E1" s="365"/>
      <c r="F1" s="365"/>
      <c r="G1" s="365"/>
    </row>
    <row r="2" spans="1:19" s="29" customFormat="1" ht="42.75" thickBot="1">
      <c r="A2" s="53" t="s">
        <v>53</v>
      </c>
      <c r="B2" s="25" t="s">
        <v>0</v>
      </c>
      <c r="C2" s="26" t="s">
        <v>1</v>
      </c>
      <c r="D2" s="28" t="s">
        <v>90</v>
      </c>
      <c r="E2" s="27" t="s">
        <v>73</v>
      </c>
      <c r="F2" s="28" t="s">
        <v>49</v>
      </c>
      <c r="G2" s="46" t="s">
        <v>55</v>
      </c>
    </row>
    <row r="3" spans="1:19" ht="22" customHeight="1" thickBot="1">
      <c r="A3" s="19" t="s">
        <v>27</v>
      </c>
      <c r="B3" s="1" t="s">
        <v>34</v>
      </c>
      <c r="C3" s="2"/>
      <c r="D3" s="203">
        <v>285</v>
      </c>
      <c r="E3" s="3"/>
      <c r="F3" s="4"/>
      <c r="G3" s="47">
        <f>SUM(NewCaledonia[[#This Row],[ADRA]:[WORLD VISION]])</f>
        <v>285</v>
      </c>
    </row>
    <row r="4" spans="1:19" ht="22" customHeight="1" thickBot="1">
      <c r="A4" s="19" t="s">
        <v>27</v>
      </c>
      <c r="B4" s="9" t="s">
        <v>35</v>
      </c>
      <c r="C4" s="11"/>
      <c r="D4" s="205"/>
      <c r="E4" s="12"/>
      <c r="F4" s="13"/>
      <c r="G4" s="48">
        <f>SUM(NewCaledonia[[#This Row],[ADRA]:[WORLD VISION]])</f>
        <v>0</v>
      </c>
    </row>
    <row r="5" spans="1:19" ht="22" customHeight="1" thickBot="1">
      <c r="A5" s="19" t="s">
        <v>27</v>
      </c>
      <c r="B5" s="9" t="s">
        <v>6</v>
      </c>
      <c r="C5" s="11"/>
      <c r="D5" s="205"/>
      <c r="E5" s="12"/>
      <c r="F5" s="13"/>
      <c r="G5" s="48">
        <f>SUM(NewCaledonia[[#This Row],[ADRA]:[WORLD VISION]])</f>
        <v>0</v>
      </c>
    </row>
    <row r="6" spans="1:19" ht="22" customHeight="1" thickBot="1">
      <c r="A6" s="19" t="s">
        <v>27</v>
      </c>
      <c r="B6" s="5" t="s">
        <v>47</v>
      </c>
      <c r="C6" s="6"/>
      <c r="D6" s="204">
        <v>480</v>
      </c>
      <c r="E6" s="7"/>
      <c r="F6" s="8"/>
      <c r="G6" s="49">
        <f>SUM(NewCaledonia[[#This Row],[ADRA]:[WORLD VISION]])</f>
        <v>480</v>
      </c>
    </row>
    <row r="7" spans="1:19" ht="22" customHeight="1" thickBot="1">
      <c r="A7" s="19" t="s">
        <v>27</v>
      </c>
      <c r="B7" s="9" t="s">
        <v>48</v>
      </c>
      <c r="C7" s="11"/>
      <c r="D7" s="205"/>
      <c r="E7" s="12"/>
      <c r="F7" s="13"/>
      <c r="G7" s="48">
        <f>SUM(NewCaledonia[[#This Row],[ADRA]:[WORLD VISION]])</f>
        <v>0</v>
      </c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1:19" ht="22" customHeight="1" thickBot="1">
      <c r="A8" s="19" t="s">
        <v>27</v>
      </c>
      <c r="B8" s="5" t="s">
        <v>33</v>
      </c>
      <c r="C8" s="6"/>
      <c r="D8" s="204"/>
      <c r="E8" s="7"/>
      <c r="F8" s="8"/>
      <c r="G8" s="49">
        <f>SUM(NewCaledonia[[#This Row],[ADRA]:[WORLD VISION]])</f>
        <v>0</v>
      </c>
    </row>
    <row r="9" spans="1:19" ht="22" customHeight="1" thickBot="1">
      <c r="A9" s="19" t="s">
        <v>27</v>
      </c>
      <c r="B9" s="9" t="s">
        <v>36</v>
      </c>
      <c r="C9" s="11"/>
      <c r="D9" s="205">
        <v>294</v>
      </c>
      <c r="E9" s="12"/>
      <c r="F9" s="13"/>
      <c r="G9" s="48">
        <f>SUM(NewCaledonia[[#This Row],[ADRA]:[WORLD VISION]])</f>
        <v>294</v>
      </c>
    </row>
    <row r="10" spans="1:19" ht="22" customHeight="1" thickBot="1">
      <c r="A10" s="19" t="s">
        <v>27</v>
      </c>
      <c r="B10" s="9" t="s">
        <v>12</v>
      </c>
      <c r="C10" s="11"/>
      <c r="D10" s="205"/>
      <c r="E10" s="12"/>
      <c r="F10" s="13"/>
      <c r="G10" s="48">
        <f>SUM(NewCaledonia[[#This Row],[ADRA]:[WORLD VISION]])</f>
        <v>0</v>
      </c>
    </row>
    <row r="11" spans="1:19" ht="22" customHeight="1" thickBot="1">
      <c r="A11" s="19" t="s">
        <v>27</v>
      </c>
      <c r="B11" s="5" t="s">
        <v>32</v>
      </c>
      <c r="C11" s="6"/>
      <c r="D11" s="204">
        <v>170</v>
      </c>
      <c r="E11" s="7"/>
      <c r="F11" s="8"/>
      <c r="G11" s="49">
        <f>SUM(NewCaledonia[[#This Row],[ADRA]:[WORLD VISION]])</f>
        <v>170</v>
      </c>
    </row>
    <row r="12" spans="1:19" ht="22" customHeight="1" thickBot="1">
      <c r="A12" s="19" t="s">
        <v>27</v>
      </c>
      <c r="B12" s="9" t="s">
        <v>37</v>
      </c>
      <c r="C12" s="11"/>
      <c r="D12" s="205"/>
      <c r="E12" s="12"/>
      <c r="F12" s="13"/>
      <c r="G12" s="48">
        <f>SUM(NewCaledonia[[#This Row],[ADRA]:[WORLD VISION]])</f>
        <v>0</v>
      </c>
    </row>
    <row r="13" spans="1:19" ht="22" customHeight="1" thickBot="1">
      <c r="A13" s="19" t="s">
        <v>27</v>
      </c>
      <c r="B13" s="9" t="s">
        <v>74</v>
      </c>
      <c r="C13" s="11"/>
      <c r="D13" s="205"/>
      <c r="E13" s="12"/>
      <c r="F13" s="13"/>
      <c r="G13" s="48">
        <f>SUM(NewCaledonia[[#This Row],[ADRA]:[WORLD VISION]])</f>
        <v>0</v>
      </c>
    </row>
    <row r="14" spans="1:19" ht="22" customHeight="1" thickBot="1">
      <c r="A14" s="19" t="s">
        <v>27</v>
      </c>
      <c r="B14" s="9" t="s">
        <v>75</v>
      </c>
      <c r="C14" s="65"/>
      <c r="D14" s="205"/>
      <c r="E14" s="63"/>
      <c r="F14" s="64"/>
      <c r="G14" s="66">
        <f>SUM(NewCaledonia[[#This Row],[ADRA]:[WORLD VISION]])</f>
        <v>0</v>
      </c>
    </row>
    <row r="15" spans="1:19" ht="22" customHeight="1" thickBot="1">
      <c r="A15" s="19" t="s">
        <v>27</v>
      </c>
      <c r="B15" s="123" t="s">
        <v>300</v>
      </c>
      <c r="C15" s="124"/>
      <c r="D15" s="205"/>
      <c r="E15" s="120"/>
      <c r="F15" s="125"/>
      <c r="G15" s="126">
        <f>SUM(Australia[[#This Row],[ADRA]:[WORLD VISION]])</f>
        <v>0</v>
      </c>
    </row>
    <row r="16" spans="1:19" ht="22" customHeight="1" thickBot="1">
      <c r="A16" s="19" t="s">
        <v>27</v>
      </c>
      <c r="B16" s="5" t="s">
        <v>38</v>
      </c>
      <c r="C16" s="6"/>
      <c r="D16" s="204">
        <v>151</v>
      </c>
      <c r="E16" s="7"/>
      <c r="F16" s="8"/>
      <c r="G16" s="49">
        <f>SUM(NewCaledonia[[#This Row],[ADRA]:[WORLD VISION]])</f>
        <v>151</v>
      </c>
    </row>
    <row r="17" spans="1:7" s="14" customFormat="1" ht="22" customHeight="1" thickBot="1">
      <c r="A17" s="19" t="s">
        <v>27</v>
      </c>
      <c r="B17" s="9" t="s">
        <v>39</v>
      </c>
      <c r="C17" s="11"/>
      <c r="D17" s="205"/>
      <c r="E17" s="12"/>
      <c r="F17" s="13"/>
      <c r="G17" s="48">
        <f>SUM(NewCaledonia[[#This Row],[ADRA]:[WORLD VISION]])</f>
        <v>0</v>
      </c>
    </row>
    <row r="18" spans="1:7" ht="21.75" thickBot="1">
      <c r="A18" s="19" t="s">
        <v>27</v>
      </c>
      <c r="B18" s="5" t="s">
        <v>46</v>
      </c>
      <c r="C18" s="6"/>
      <c r="D18" s="204">
        <v>3</v>
      </c>
      <c r="E18" s="7"/>
      <c r="F18" s="8"/>
      <c r="G18" s="49">
        <f>SUM(NewCaledonia[[#This Row],[ADRA]:[WORLD VISION]])</f>
        <v>3</v>
      </c>
    </row>
    <row r="19" spans="1:7" s="14" customFormat="1" ht="21.75" thickBot="1">
      <c r="A19" s="19" t="s">
        <v>27</v>
      </c>
      <c r="B19" s="10" t="s">
        <v>40</v>
      </c>
      <c r="C19" s="15"/>
      <c r="D19" s="206"/>
      <c r="E19" s="16"/>
      <c r="F19" s="13"/>
      <c r="G19" s="48">
        <f>SUM(NewCaledonia[[#This Row],[ADRA]:[WORLD VISION]])</f>
        <v>0</v>
      </c>
    </row>
    <row r="20" spans="1:7" s="14" customFormat="1" ht="21.75" thickBot="1">
      <c r="A20" s="19" t="s">
        <v>27</v>
      </c>
      <c r="B20" s="77" t="s">
        <v>147</v>
      </c>
      <c r="C20" s="78"/>
      <c r="D20" s="205">
        <v>1</v>
      </c>
      <c r="E20" s="79"/>
      <c r="F20" s="80"/>
      <c r="G20" s="81">
        <f>SUM(NewCaledonia[[#This Row],[ADRA]:[WORLD VISION]])</f>
        <v>1</v>
      </c>
    </row>
    <row r="21" spans="1:7" ht="21.75" thickBot="1">
      <c r="A21" s="19" t="s">
        <v>27</v>
      </c>
      <c r="B21" s="38" t="s">
        <v>31</v>
      </c>
      <c r="C21" s="39"/>
      <c r="D21" s="223"/>
      <c r="E21" s="40"/>
      <c r="F21" s="41"/>
      <c r="G21" s="50">
        <f>SUM(NewCaledonia[[#This Row],[ADRA]:[WORLD VISION]])</f>
        <v>0</v>
      </c>
    </row>
    <row r="22" spans="1:7" ht="22" customHeight="1" thickBot="1">
      <c r="A22" s="61" t="s">
        <v>71</v>
      </c>
      <c r="B22" s="42" t="s">
        <v>41</v>
      </c>
      <c r="C22" s="43"/>
      <c r="D22" s="208">
        <v>2</v>
      </c>
      <c r="E22" s="44"/>
      <c r="F22" s="45"/>
      <c r="G22" s="51">
        <f>SUM(NewCaledonia[[#This Row],[ADRA]:[WORLD VISION]])</f>
        <v>2</v>
      </c>
    </row>
    <row r="23" spans="1:7" ht="22" customHeight="1" thickBot="1">
      <c r="A23" s="61" t="s">
        <v>71</v>
      </c>
      <c r="B23" s="9" t="s">
        <v>42</v>
      </c>
      <c r="C23" s="11"/>
      <c r="D23" s="205"/>
      <c r="E23" s="12"/>
      <c r="F23" s="13"/>
      <c r="G23" s="48">
        <f>SUM(NewCaledonia[[#This Row],[ADRA]:[WORLD VISION]])</f>
        <v>0</v>
      </c>
    </row>
    <row r="24" spans="1:7" ht="22" customHeight="1" thickBot="1">
      <c r="A24" s="61" t="s">
        <v>71</v>
      </c>
      <c r="B24" s="9" t="s">
        <v>11</v>
      </c>
      <c r="C24" s="11"/>
      <c r="D24" s="205"/>
      <c r="E24" s="12"/>
      <c r="F24" s="13"/>
      <c r="G24" s="48">
        <f>SUM(NewCaledonia[[#This Row],[ADRA]:[WORLD VISION]])</f>
        <v>0</v>
      </c>
    </row>
    <row r="25" spans="1:7" ht="22" customHeight="1" thickBot="1">
      <c r="A25" s="61" t="s">
        <v>71</v>
      </c>
      <c r="B25" s="9" t="s">
        <v>298</v>
      </c>
      <c r="C25" s="11"/>
      <c r="D25" s="205"/>
      <c r="E25" s="12"/>
      <c r="F25" s="13"/>
      <c r="G25" s="48">
        <f>SUM(NewCaledonia[[#This Row],[ADRA]:[WORLD VISION]])</f>
        <v>0</v>
      </c>
    </row>
    <row r="26" spans="1:7" ht="22" customHeight="1" thickBot="1">
      <c r="A26" s="61" t="s">
        <v>71</v>
      </c>
      <c r="B26" s="9" t="s">
        <v>299</v>
      </c>
      <c r="C26" s="11"/>
      <c r="D26" s="205"/>
      <c r="E26" s="117"/>
      <c r="F26" s="13"/>
      <c r="G26" s="56"/>
    </row>
    <row r="27" spans="1:7" ht="22" customHeight="1" thickBot="1">
      <c r="A27" s="61" t="s">
        <v>71</v>
      </c>
      <c r="B27" s="5" t="s">
        <v>7</v>
      </c>
      <c r="C27" s="6"/>
      <c r="D27" s="204">
        <v>1000</v>
      </c>
      <c r="E27" s="7"/>
      <c r="F27" s="8"/>
      <c r="G27" s="49">
        <f>SUM(NewCaledonia[[#This Row],[ADRA]:[WORLD VISION]])</f>
        <v>1000</v>
      </c>
    </row>
    <row r="28" spans="1:7" ht="22" customHeight="1" thickBot="1">
      <c r="A28" s="61" t="s">
        <v>71</v>
      </c>
      <c r="B28" s="9" t="s">
        <v>43</v>
      </c>
      <c r="C28" s="11"/>
      <c r="D28" s="205"/>
      <c r="E28" s="12"/>
      <c r="F28" s="13"/>
      <c r="G28" s="48">
        <f>SUM(NewCaledonia[[#This Row],[ADRA]:[WORLD VISION]])</f>
        <v>0</v>
      </c>
    </row>
    <row r="29" spans="1:7" ht="22" customHeight="1" thickBot="1">
      <c r="A29" s="61" t="s">
        <v>71</v>
      </c>
      <c r="B29" s="5" t="s">
        <v>44</v>
      </c>
      <c r="C29" s="6"/>
      <c r="D29" s="204">
        <v>150</v>
      </c>
      <c r="E29" s="7"/>
      <c r="F29" s="8"/>
      <c r="G29" s="49">
        <f>SUM(NewCaledonia[[#This Row],[ADRA]:[WORLD VISION]])</f>
        <v>150</v>
      </c>
    </row>
    <row r="30" spans="1:7" ht="23" customHeight="1" thickBot="1">
      <c r="A30" s="61" t="s">
        <v>71</v>
      </c>
      <c r="B30" s="9" t="s">
        <v>45</v>
      </c>
      <c r="C30" s="11"/>
      <c r="D30" s="205"/>
      <c r="E30" s="12"/>
      <c r="F30" s="13"/>
      <c r="G30" s="48">
        <f>SUM(NewCaledonia[[#This Row],[ADRA]:[WORLD VISION]])</f>
        <v>0</v>
      </c>
    </row>
    <row r="31" spans="1:7" ht="23" customHeight="1" thickBot="1">
      <c r="A31" s="61" t="s">
        <v>71</v>
      </c>
      <c r="B31" s="5" t="s">
        <v>8</v>
      </c>
      <c r="C31" s="6"/>
      <c r="D31" s="204"/>
      <c r="E31" s="7"/>
      <c r="F31" s="8"/>
      <c r="G31" s="49">
        <f>SUM(NewCaledonia[[#This Row],[ADRA]:[WORLD VISION]])</f>
        <v>0</v>
      </c>
    </row>
    <row r="32" spans="1:7" ht="23" customHeight="1" thickBot="1">
      <c r="A32" s="61" t="s">
        <v>71</v>
      </c>
      <c r="B32" s="9" t="s">
        <v>77</v>
      </c>
      <c r="C32" s="11"/>
      <c r="D32" s="205"/>
      <c r="E32" s="12"/>
      <c r="F32" s="13"/>
      <c r="G32" s="62">
        <f>SUM(NewCaledonia[[#This Row],[ADRA]:[WORLD VISION]])</f>
        <v>0</v>
      </c>
    </row>
    <row r="33" spans="1:7" ht="23" customHeight="1" thickBot="1">
      <c r="A33" s="61" t="s">
        <v>71</v>
      </c>
      <c r="B33" s="9" t="s">
        <v>25</v>
      </c>
      <c r="C33" s="11"/>
      <c r="D33" s="205"/>
      <c r="E33" s="12"/>
      <c r="F33" s="13"/>
      <c r="G33" s="48">
        <f>SUM(NewCaledonia[[#This Row],[ADRA]:[WORLD VISION]])</f>
        <v>0</v>
      </c>
    </row>
    <row r="34" spans="1:7" ht="23" customHeight="1" thickBot="1">
      <c r="A34" s="61" t="s">
        <v>71</v>
      </c>
      <c r="B34" s="9" t="s">
        <v>20</v>
      </c>
      <c r="C34" s="11"/>
      <c r="D34" s="205">
        <v>2</v>
      </c>
      <c r="E34" s="12"/>
      <c r="F34" s="13"/>
      <c r="G34" s="48">
        <f>SUM(NewCaledonia[[#This Row],[ADRA]:[WORLD VISION]])</f>
        <v>2</v>
      </c>
    </row>
    <row r="35" spans="1:7" ht="22" customHeight="1" thickBot="1">
      <c r="A35" s="61" t="s">
        <v>71</v>
      </c>
      <c r="B35" s="38" t="s">
        <v>22</v>
      </c>
      <c r="C35" s="39"/>
      <c r="D35" s="223"/>
      <c r="E35" s="40"/>
      <c r="F35" s="41"/>
      <c r="G35" s="50">
        <f>SUM(NewCaledonia[[#This Row],[ADRA]:[WORLD VISION]])</f>
        <v>0</v>
      </c>
    </row>
    <row r="36" spans="1:7" ht="22" customHeight="1" thickBot="1">
      <c r="A36" s="20" t="s">
        <v>29</v>
      </c>
      <c r="B36" s="42" t="s">
        <v>26</v>
      </c>
      <c r="C36" s="43"/>
      <c r="D36" s="208"/>
      <c r="E36" s="44"/>
      <c r="F36" s="45"/>
      <c r="G36" s="51">
        <f>SUM(NewCaledonia[[#This Row],[ADRA]:[WORLD VISION]])</f>
        <v>0</v>
      </c>
    </row>
    <row r="37" spans="1:7" ht="22" customHeight="1" thickBot="1">
      <c r="A37" s="20" t="s">
        <v>29</v>
      </c>
      <c r="B37" s="9" t="s">
        <v>23</v>
      </c>
      <c r="C37" s="11"/>
      <c r="D37" s="205"/>
      <c r="E37" s="12"/>
      <c r="F37" s="13"/>
      <c r="G37" s="48">
        <f>SUM(NewCaledonia[[#This Row],[ADRA]:[WORLD VISION]])</f>
        <v>0</v>
      </c>
    </row>
    <row r="38" spans="1:7" ht="22" customHeight="1" thickBot="1">
      <c r="A38" s="20" t="s">
        <v>29</v>
      </c>
      <c r="B38" s="38" t="s">
        <v>24</v>
      </c>
      <c r="C38" s="39"/>
      <c r="D38" s="223">
        <v>2</v>
      </c>
      <c r="E38" s="40"/>
      <c r="F38" s="41"/>
      <c r="G38" s="50">
        <f>SUM(NewCaledonia[[#This Row],[ADRA]:[WORLD VISION]])</f>
        <v>2</v>
      </c>
    </row>
    <row r="39" spans="1:7" ht="22" customHeight="1" thickBot="1">
      <c r="A39" s="19" t="s">
        <v>30</v>
      </c>
      <c r="B39" s="1" t="s">
        <v>50</v>
      </c>
      <c r="C39" s="2"/>
      <c r="D39" s="203"/>
      <c r="E39" s="3"/>
      <c r="F39" s="4"/>
      <c r="G39" s="47">
        <f>SUM(NewCaledonia[[#This Row],[ADRA]:[WORLD VISION]])</f>
        <v>0</v>
      </c>
    </row>
    <row r="40" spans="1:7" ht="22" customHeight="1" thickBot="1">
      <c r="A40" s="19" t="s">
        <v>30</v>
      </c>
      <c r="B40" s="9" t="s">
        <v>9</v>
      </c>
      <c r="C40" s="11"/>
      <c r="D40" s="205">
        <v>4</v>
      </c>
      <c r="E40" s="12"/>
      <c r="F40" s="13"/>
      <c r="G40" s="48">
        <f>SUM(NewCaledonia[[#This Row],[ADRA]:[WORLD VISION]])</f>
        <v>4</v>
      </c>
    </row>
    <row r="41" spans="1:7" ht="22" customHeight="1" thickBot="1">
      <c r="A41" s="19" t="s">
        <v>30</v>
      </c>
      <c r="B41" s="9" t="s">
        <v>10</v>
      </c>
      <c r="C41" s="11"/>
      <c r="D41" s="205"/>
      <c r="E41" s="12"/>
      <c r="F41" s="13"/>
      <c r="G41" s="48">
        <f>SUM(NewCaledonia[[#This Row],[ADRA]:[WORLD VISION]])</f>
        <v>0</v>
      </c>
    </row>
    <row r="42" spans="1:7" ht="22" customHeight="1">
      <c r="A42" s="19" t="s">
        <v>30</v>
      </c>
      <c r="B42" s="21" t="s">
        <v>21</v>
      </c>
      <c r="C42" s="22"/>
      <c r="D42" s="23"/>
      <c r="E42" s="23"/>
      <c r="F42" s="24"/>
      <c r="G42" s="52">
        <f>SUM(NewCaledonia[[#This Row],[ADRA]:[WORLD VISION]])</f>
        <v>0</v>
      </c>
    </row>
  </sheetData>
  <mergeCells count="1">
    <mergeCell ref="A1:G1"/>
  </mergeCells>
  <pageMargins left="0.7" right="0.7" top="0.75" bottom="0.75" header="0.3" footer="0.3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AC42"/>
  <sheetViews>
    <sheetView topLeftCell="B1" zoomScale="50" zoomScaleNormal="50" zoomScalePageLayoutView="50" workbookViewId="0">
      <pane xSplit="2" ySplit="2" topLeftCell="D3" activePane="bottomRight" state="frozen"/>
      <selection sqref="A1:XFD1"/>
      <selection pane="topRight" sqref="A1:XFD1"/>
      <selection pane="bottomLeft" sqref="A1:XFD1"/>
      <selection pane="bottomRight" activeCell="O3" sqref="O3:O42"/>
    </sheetView>
  </sheetViews>
  <sheetFormatPr baseColWidth="10" defaultColWidth="11" defaultRowHeight="15" x14ac:dyDescent="0"/>
  <cols>
    <col min="1" max="1" width="15" customWidth="1"/>
    <col min="2" max="2" width="53.5" customWidth="1"/>
    <col min="3" max="3" width="17.6640625" customWidth="1"/>
    <col min="4" max="4" width="15.1640625" customWidth="1"/>
    <col min="5" max="8" width="17.6640625" customWidth="1"/>
    <col min="9" max="9" width="18.6640625" hidden="1" customWidth="1"/>
    <col min="10" max="10" width="18.6640625" customWidth="1"/>
    <col min="11" max="16" width="17.6640625" customWidth="1"/>
    <col min="17" max="17" width="17.6640625" style="30" customWidth="1"/>
  </cols>
  <sheetData>
    <row r="1" spans="1:29" ht="85.5" customHeight="1" thickBot="1">
      <c r="A1" s="365" t="s">
        <v>309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</row>
    <row r="2" spans="1:29" s="29" customFormat="1" ht="42.75" thickBot="1">
      <c r="A2" s="25" t="s">
        <v>54</v>
      </c>
      <c r="B2" s="25" t="s">
        <v>0</v>
      </c>
      <c r="C2" s="26" t="s">
        <v>1</v>
      </c>
      <c r="D2" s="27" t="s">
        <v>14</v>
      </c>
      <c r="E2" s="26" t="s">
        <v>70</v>
      </c>
      <c r="F2" s="27" t="s">
        <v>4</v>
      </c>
      <c r="G2" s="27" t="s">
        <v>2</v>
      </c>
      <c r="H2" s="28" t="s">
        <v>87</v>
      </c>
      <c r="I2" s="27" t="s">
        <v>3</v>
      </c>
      <c r="J2" s="27" t="s">
        <v>72</v>
      </c>
      <c r="K2" s="27" t="s">
        <v>15</v>
      </c>
      <c r="L2" s="27" t="s">
        <v>170</v>
      </c>
      <c r="M2" s="222" t="s">
        <v>311</v>
      </c>
      <c r="N2" s="28" t="s">
        <v>18</v>
      </c>
      <c r="O2" s="27" t="s">
        <v>5</v>
      </c>
      <c r="P2" s="28" t="s">
        <v>49</v>
      </c>
      <c r="Q2" s="46" t="s">
        <v>55</v>
      </c>
    </row>
    <row r="3" spans="1:29" ht="22" customHeight="1" thickBot="1">
      <c r="A3" s="17" t="s">
        <v>27</v>
      </c>
      <c r="B3" s="1" t="s">
        <v>34</v>
      </c>
      <c r="C3" s="2">
        <v>70</v>
      </c>
      <c r="D3" s="3"/>
      <c r="E3" s="2"/>
      <c r="F3" s="3"/>
      <c r="G3" s="3"/>
      <c r="H3" s="203">
        <v>1061</v>
      </c>
      <c r="I3" s="3"/>
      <c r="J3" s="203"/>
      <c r="K3" s="3"/>
      <c r="L3" s="203">
        <v>764</v>
      </c>
      <c r="M3" s="203"/>
      <c r="N3" s="3"/>
      <c r="O3" s="203"/>
      <c r="P3" s="4"/>
      <c r="Q3" s="47">
        <f>SUM(Vanuatu[[#This Row],[ADRA]:[WORLD VISION]])</f>
        <v>1895</v>
      </c>
    </row>
    <row r="4" spans="1:29" ht="22" customHeight="1" thickBot="1">
      <c r="A4" s="17" t="s">
        <v>27</v>
      </c>
      <c r="B4" s="9" t="s">
        <v>35</v>
      </c>
      <c r="C4" s="11">
        <v>137</v>
      </c>
      <c r="D4" s="12"/>
      <c r="E4" s="11"/>
      <c r="F4" s="12"/>
      <c r="G4" s="12"/>
      <c r="H4" s="205"/>
      <c r="I4" s="12"/>
      <c r="J4" s="205"/>
      <c r="K4" s="12"/>
      <c r="L4" s="205"/>
      <c r="M4" s="205"/>
      <c r="N4" s="12"/>
      <c r="O4" s="205">
        <v>100</v>
      </c>
      <c r="P4" s="13">
        <v>683</v>
      </c>
      <c r="Q4" s="48">
        <f>SUM(Vanuatu[[#This Row],[ADRA]:[WORLD VISION]])</f>
        <v>920</v>
      </c>
    </row>
    <row r="5" spans="1:29" ht="22" customHeight="1" thickBot="1">
      <c r="A5" s="17" t="s">
        <v>27</v>
      </c>
      <c r="B5" s="9" t="s">
        <v>6</v>
      </c>
      <c r="C5" s="11">
        <v>2</v>
      </c>
      <c r="D5" s="12"/>
      <c r="E5" s="11"/>
      <c r="F5" s="12"/>
      <c r="G5" s="12"/>
      <c r="H5" s="205"/>
      <c r="I5" s="12"/>
      <c r="J5" s="205"/>
      <c r="K5" s="12"/>
      <c r="L5" s="205"/>
      <c r="M5" s="205"/>
      <c r="N5" s="12"/>
      <c r="O5" s="205"/>
      <c r="P5" s="13"/>
      <c r="Q5" s="48">
        <f>SUM(Vanuatu[[#This Row],[ADRA]:[WORLD VISION]])</f>
        <v>2</v>
      </c>
    </row>
    <row r="6" spans="1:29" ht="22" customHeight="1" thickBot="1">
      <c r="A6" s="17" t="s">
        <v>27</v>
      </c>
      <c r="B6" s="5" t="s">
        <v>47</v>
      </c>
      <c r="C6" s="6"/>
      <c r="D6" s="7"/>
      <c r="E6" s="6"/>
      <c r="F6" s="7"/>
      <c r="G6" s="7"/>
      <c r="H6" s="204">
        <v>606</v>
      </c>
      <c r="I6" s="7"/>
      <c r="J6" s="204"/>
      <c r="K6" s="7"/>
      <c r="L6" s="204"/>
      <c r="M6" s="204"/>
      <c r="N6" s="7"/>
      <c r="O6" s="204"/>
      <c r="P6" s="8">
        <f>840+360</f>
        <v>1200</v>
      </c>
      <c r="Q6" s="49">
        <f>SUM(Vanuatu[[#This Row],[ADRA]:[WORLD VISION]])</f>
        <v>1806</v>
      </c>
    </row>
    <row r="7" spans="1:29" ht="22" customHeight="1" thickBot="1">
      <c r="A7" s="17" t="s">
        <v>27</v>
      </c>
      <c r="B7" s="9" t="s">
        <v>48</v>
      </c>
      <c r="C7" s="11">
        <v>183</v>
      </c>
      <c r="D7" s="12"/>
      <c r="E7" s="11"/>
      <c r="F7" s="12"/>
      <c r="G7" s="12"/>
      <c r="H7" s="205"/>
      <c r="I7" s="12"/>
      <c r="J7" s="205"/>
      <c r="K7" s="12"/>
      <c r="L7" s="205"/>
      <c r="M7" s="205"/>
      <c r="N7" s="12"/>
      <c r="O7" s="205"/>
      <c r="P7" s="13">
        <f>140+60+16+7</f>
        <v>223</v>
      </c>
      <c r="Q7" s="48">
        <f>SUM(Vanuatu[[#This Row],[ADRA]:[WORLD VISION]])</f>
        <v>406</v>
      </c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</row>
    <row r="8" spans="1:29" ht="22" customHeight="1" thickBot="1">
      <c r="A8" s="17" t="s">
        <v>27</v>
      </c>
      <c r="B8" s="5" t="s">
        <v>33</v>
      </c>
      <c r="C8" s="6"/>
      <c r="D8" s="7"/>
      <c r="E8" s="6"/>
      <c r="F8" s="7"/>
      <c r="G8" s="7"/>
      <c r="H8" s="204">
        <v>1297</v>
      </c>
      <c r="I8" s="7"/>
      <c r="J8" s="204"/>
      <c r="K8" s="7"/>
      <c r="L8" s="204"/>
      <c r="M8" s="204"/>
      <c r="N8" s="7"/>
      <c r="O8" s="204"/>
      <c r="P8" s="8">
        <f>1596+684</f>
        <v>2280</v>
      </c>
      <c r="Q8" s="49">
        <f>SUM(Vanuatu[[#This Row],[ADRA]:[WORLD VISION]])</f>
        <v>3577</v>
      </c>
    </row>
    <row r="9" spans="1:29" ht="22" customHeight="1" thickBot="1">
      <c r="A9" s="17" t="s">
        <v>27</v>
      </c>
      <c r="B9" s="9" t="s">
        <v>36</v>
      </c>
      <c r="C9" s="11"/>
      <c r="D9" s="12"/>
      <c r="E9" s="11"/>
      <c r="F9" s="12"/>
      <c r="G9" s="12"/>
      <c r="H9" s="205"/>
      <c r="I9" s="12"/>
      <c r="J9" s="205">
        <v>60</v>
      </c>
      <c r="K9" s="12"/>
      <c r="L9" s="205"/>
      <c r="M9" s="205"/>
      <c r="N9" s="12"/>
      <c r="O9" s="205"/>
      <c r="P9" s="13">
        <f>140+60+70+30+35+15</f>
        <v>350</v>
      </c>
      <c r="Q9" s="48">
        <f>SUM(Vanuatu[[#This Row],[ADRA]:[WORLD VISION]])</f>
        <v>410</v>
      </c>
    </row>
    <row r="10" spans="1:29" ht="22" customHeight="1" thickBot="1">
      <c r="A10" s="17" t="s">
        <v>27</v>
      </c>
      <c r="B10" s="9" t="s">
        <v>12</v>
      </c>
      <c r="C10" s="11">
        <v>1</v>
      </c>
      <c r="D10" s="12"/>
      <c r="E10" s="11"/>
      <c r="F10" s="12"/>
      <c r="G10" s="12"/>
      <c r="H10" s="205"/>
      <c r="I10" s="12"/>
      <c r="J10" s="205"/>
      <c r="K10" s="12"/>
      <c r="L10" s="205"/>
      <c r="M10" s="205"/>
      <c r="N10" s="12"/>
      <c r="O10" s="205"/>
      <c r="P10" s="13"/>
      <c r="Q10" s="48">
        <f>SUM(Vanuatu[[#This Row],[ADRA]:[WORLD VISION]])</f>
        <v>1</v>
      </c>
    </row>
    <row r="11" spans="1:29" ht="22" customHeight="1" thickBot="1">
      <c r="A11" s="17" t="s">
        <v>27</v>
      </c>
      <c r="B11" s="5" t="s">
        <v>32</v>
      </c>
      <c r="C11" s="6"/>
      <c r="D11" s="7"/>
      <c r="E11" s="6"/>
      <c r="F11" s="7"/>
      <c r="G11" s="7"/>
      <c r="H11" s="204">
        <v>763</v>
      </c>
      <c r="I11" s="7"/>
      <c r="J11" s="204"/>
      <c r="K11" s="7"/>
      <c r="L11" s="204">
        <v>262</v>
      </c>
      <c r="M11" s="204"/>
      <c r="N11" s="7"/>
      <c r="O11" s="204"/>
      <c r="P11" s="8">
        <v>250</v>
      </c>
      <c r="Q11" s="49">
        <f>SUM(Vanuatu[[#This Row],[ADRA]:[WORLD VISION]])</f>
        <v>1275</v>
      </c>
    </row>
    <row r="12" spans="1:29" ht="22" customHeight="1" thickBot="1">
      <c r="A12" s="17" t="s">
        <v>27</v>
      </c>
      <c r="B12" s="9" t="s">
        <v>37</v>
      </c>
      <c r="C12" s="11"/>
      <c r="D12" s="12"/>
      <c r="E12" s="11"/>
      <c r="F12" s="12"/>
      <c r="G12" s="12"/>
      <c r="H12" s="205"/>
      <c r="I12" s="12"/>
      <c r="J12" s="205">
        <v>106</v>
      </c>
      <c r="K12" s="12"/>
      <c r="L12" s="205"/>
      <c r="M12" s="205">
        <v>50</v>
      </c>
      <c r="N12" s="12"/>
      <c r="O12" s="205"/>
      <c r="P12" s="13">
        <f>175+8</f>
        <v>183</v>
      </c>
      <c r="Q12" s="48">
        <f>SUM(Vanuatu[[#This Row],[ADRA]:[WORLD VISION]])</f>
        <v>339</v>
      </c>
    </row>
    <row r="13" spans="1:29" ht="22" customHeight="1" thickBot="1">
      <c r="A13" s="17" t="s">
        <v>27</v>
      </c>
      <c r="B13" s="9" t="s">
        <v>74</v>
      </c>
      <c r="C13" s="11"/>
      <c r="D13" s="12"/>
      <c r="E13" s="11"/>
      <c r="F13" s="12"/>
      <c r="G13" s="12"/>
      <c r="H13" s="205"/>
      <c r="I13" s="12"/>
      <c r="J13" s="205"/>
      <c r="K13" s="12"/>
      <c r="L13" s="205"/>
      <c r="M13" s="205"/>
      <c r="N13" s="12"/>
      <c r="O13" s="205"/>
      <c r="P13" s="13">
        <f>6+3</f>
        <v>9</v>
      </c>
      <c r="Q13" s="48">
        <f>SUM(Vanuatu[[#This Row],[ADRA]:[WORLD VISION]])</f>
        <v>9</v>
      </c>
    </row>
    <row r="14" spans="1:29" ht="22" customHeight="1" thickBot="1">
      <c r="A14" s="17" t="s">
        <v>27</v>
      </c>
      <c r="B14" s="9" t="s">
        <v>75</v>
      </c>
      <c r="C14" s="11"/>
      <c r="D14" s="12"/>
      <c r="E14" s="11"/>
      <c r="F14" s="12"/>
      <c r="G14" s="12"/>
      <c r="H14" s="205">
        <v>575</v>
      </c>
      <c r="I14" s="12"/>
      <c r="J14" s="205"/>
      <c r="K14" s="12"/>
      <c r="L14" s="205"/>
      <c r="M14" s="205"/>
      <c r="N14" s="12"/>
      <c r="O14" s="205"/>
      <c r="P14" s="13"/>
      <c r="Q14" s="66">
        <f>SUM(Vanuatu[[#This Row],[ADRA]:[WORLD VISION]])</f>
        <v>575</v>
      </c>
    </row>
    <row r="15" spans="1:29" ht="22" customHeight="1" thickBot="1">
      <c r="A15" s="19" t="s">
        <v>27</v>
      </c>
      <c r="B15" s="123" t="s">
        <v>300</v>
      </c>
      <c r="C15" s="11">
        <v>838</v>
      </c>
      <c r="D15" s="120"/>
      <c r="E15" s="11"/>
      <c r="F15" s="120"/>
      <c r="G15" s="120"/>
      <c r="H15" s="205"/>
      <c r="I15" s="120"/>
      <c r="J15" s="205"/>
      <c r="K15" s="120"/>
      <c r="L15" s="205"/>
      <c r="M15" s="205"/>
      <c r="N15" s="120"/>
      <c r="O15" s="205"/>
      <c r="P15" s="13"/>
      <c r="Q15" s="66">
        <f>SUM(Vanuatu[[#This Row],[ADRA]:[WORLD VISION]])</f>
        <v>838</v>
      </c>
    </row>
    <row r="16" spans="1:29" ht="22" customHeight="1" thickBot="1">
      <c r="A16" s="17" t="s">
        <v>27</v>
      </c>
      <c r="B16" s="5" t="s">
        <v>38</v>
      </c>
      <c r="C16" s="6"/>
      <c r="D16" s="7"/>
      <c r="E16" s="6"/>
      <c r="F16" s="7"/>
      <c r="G16" s="7"/>
      <c r="H16" s="204">
        <v>787</v>
      </c>
      <c r="I16" s="7"/>
      <c r="J16" s="204"/>
      <c r="K16" s="7"/>
      <c r="L16" s="204"/>
      <c r="M16" s="204"/>
      <c r="N16" s="7"/>
      <c r="O16" s="204"/>
      <c r="P16" s="8">
        <v>250</v>
      </c>
      <c r="Q16" s="49">
        <f>SUM(Vanuatu[[#This Row],[ADRA]:[WORLD VISION]])</f>
        <v>1037</v>
      </c>
    </row>
    <row r="17" spans="1:17" s="14" customFormat="1" ht="22" customHeight="1" thickBot="1">
      <c r="A17" s="17" t="s">
        <v>27</v>
      </c>
      <c r="B17" s="9" t="s">
        <v>39</v>
      </c>
      <c r="C17" s="11"/>
      <c r="D17" s="12"/>
      <c r="E17" s="11"/>
      <c r="F17" s="12"/>
      <c r="G17" s="12"/>
      <c r="H17" s="205"/>
      <c r="I17" s="12"/>
      <c r="J17" s="205"/>
      <c r="K17" s="12"/>
      <c r="L17" s="205"/>
      <c r="M17" s="205"/>
      <c r="N17" s="12"/>
      <c r="O17" s="205"/>
      <c r="P17" s="13">
        <f>3+2</f>
        <v>5</v>
      </c>
      <c r="Q17" s="48">
        <f>SUM(Vanuatu[[#This Row],[ADRA]:[WORLD VISION]])</f>
        <v>5</v>
      </c>
    </row>
    <row r="18" spans="1:17" ht="21.75" thickBot="1">
      <c r="A18" s="17" t="s">
        <v>27</v>
      </c>
      <c r="B18" s="5" t="s">
        <v>46</v>
      </c>
      <c r="C18" s="6"/>
      <c r="D18" s="7"/>
      <c r="E18" s="6"/>
      <c r="F18" s="7"/>
      <c r="G18" s="7"/>
      <c r="H18" s="204"/>
      <c r="I18" s="7"/>
      <c r="J18" s="204"/>
      <c r="K18" s="7"/>
      <c r="L18" s="204"/>
      <c r="M18" s="204"/>
      <c r="N18" s="7"/>
      <c r="O18" s="204"/>
      <c r="P18" s="8"/>
      <c r="Q18" s="49">
        <f>SUM(Vanuatu[[#This Row],[ADRA]:[WORLD VISION]])</f>
        <v>0</v>
      </c>
    </row>
    <row r="19" spans="1:17" s="14" customFormat="1" ht="21.75" thickBot="1">
      <c r="A19" s="17" t="s">
        <v>27</v>
      </c>
      <c r="B19" s="10" t="s">
        <v>40</v>
      </c>
      <c r="C19" s="15"/>
      <c r="D19" s="16"/>
      <c r="E19" s="15"/>
      <c r="F19" s="16"/>
      <c r="G19" s="16"/>
      <c r="H19" s="206"/>
      <c r="I19" s="16"/>
      <c r="J19" s="206"/>
      <c r="K19" s="16"/>
      <c r="L19" s="206"/>
      <c r="M19" s="206"/>
      <c r="N19" s="16"/>
      <c r="O19" s="205">
        <v>18</v>
      </c>
      <c r="P19" s="13"/>
      <c r="Q19" s="48">
        <f>SUM(Vanuatu[[#This Row],[ADRA]:[WORLD VISION]])</f>
        <v>18</v>
      </c>
    </row>
    <row r="20" spans="1:17" s="14" customFormat="1" ht="21.75" thickBot="1">
      <c r="A20" s="19" t="s">
        <v>27</v>
      </c>
      <c r="B20" s="77" t="s">
        <v>147</v>
      </c>
      <c r="C20" s="11"/>
      <c r="D20" s="79"/>
      <c r="E20" s="11"/>
      <c r="F20" s="79"/>
      <c r="G20" s="79"/>
      <c r="H20" s="205"/>
      <c r="I20" s="79"/>
      <c r="J20" s="205"/>
      <c r="K20" s="79"/>
      <c r="L20" s="205"/>
      <c r="M20" s="205"/>
      <c r="N20" s="79"/>
      <c r="O20" s="205"/>
      <c r="P20" s="13"/>
      <c r="Q20" s="81">
        <f>SUM(Vanuatu[[#This Row],[ADRA]:[WORLD VISION]])</f>
        <v>0</v>
      </c>
    </row>
    <row r="21" spans="1:17" ht="21.75" thickBot="1">
      <c r="A21" s="17" t="s">
        <v>27</v>
      </c>
      <c r="B21" s="38" t="s">
        <v>31</v>
      </c>
      <c r="C21" s="226"/>
      <c r="D21" s="40"/>
      <c r="E21" s="39"/>
      <c r="F21" s="40"/>
      <c r="G21" s="40"/>
      <c r="H21" s="223">
        <v>1325</v>
      </c>
      <c r="I21" s="40"/>
      <c r="J21" s="223"/>
      <c r="K21" s="40"/>
      <c r="L21" s="207"/>
      <c r="M21" s="207"/>
      <c r="N21" s="40"/>
      <c r="O21" s="223"/>
      <c r="P21" s="225"/>
      <c r="Q21" s="50">
        <f>SUM(Vanuatu[[#This Row],[ADRA]:[WORLD VISION]])</f>
        <v>1325</v>
      </c>
    </row>
    <row r="22" spans="1:17" ht="22" customHeight="1" thickBot="1">
      <c r="A22" s="61" t="s">
        <v>71</v>
      </c>
      <c r="B22" s="42" t="s">
        <v>41</v>
      </c>
      <c r="C22" s="43"/>
      <c r="D22" s="44"/>
      <c r="E22" s="43"/>
      <c r="F22" s="44"/>
      <c r="G22" s="44"/>
      <c r="H22" s="208"/>
      <c r="I22" s="44"/>
      <c r="J22" s="208"/>
      <c r="K22" s="44"/>
      <c r="L22" s="208"/>
      <c r="M22" s="208"/>
      <c r="N22" s="44"/>
      <c r="O22" s="208" t="s">
        <v>313</v>
      </c>
      <c r="P22" s="45"/>
      <c r="Q22" s="51">
        <f>SUM(Vanuatu[[#This Row],[ADRA]:[WORLD VISION]])</f>
        <v>0</v>
      </c>
    </row>
    <row r="23" spans="1:17" ht="22" customHeight="1" thickBot="1">
      <c r="A23" s="61" t="s">
        <v>71</v>
      </c>
      <c r="B23" s="9" t="s">
        <v>42</v>
      </c>
      <c r="C23" s="11"/>
      <c r="D23" s="12"/>
      <c r="E23" s="11"/>
      <c r="F23" s="12"/>
      <c r="G23" s="12"/>
      <c r="H23" s="205"/>
      <c r="I23" s="12"/>
      <c r="J23" s="205"/>
      <c r="K23" s="12"/>
      <c r="L23" s="205"/>
      <c r="M23" s="205"/>
      <c r="N23" s="12"/>
      <c r="O23" s="205">
        <v>2</v>
      </c>
      <c r="P23" s="13"/>
      <c r="Q23" s="48">
        <f>SUM(Vanuatu[[#This Row],[ADRA]:[WORLD VISION]])</f>
        <v>2</v>
      </c>
    </row>
    <row r="24" spans="1:17" ht="22" customHeight="1" thickBot="1">
      <c r="A24" s="61" t="s">
        <v>71</v>
      </c>
      <c r="B24" s="9" t="s">
        <v>11</v>
      </c>
      <c r="C24" s="11"/>
      <c r="D24" s="12"/>
      <c r="E24" s="11"/>
      <c r="F24" s="12"/>
      <c r="G24" s="12"/>
      <c r="H24" s="205"/>
      <c r="I24" s="12"/>
      <c r="J24" s="205"/>
      <c r="K24" s="12"/>
      <c r="L24" s="205"/>
      <c r="M24" s="205"/>
      <c r="N24" s="12"/>
      <c r="O24" s="205"/>
      <c r="P24" s="13"/>
      <c r="Q24" s="48">
        <f>SUM(Vanuatu[[#This Row],[ADRA]:[WORLD VISION]])</f>
        <v>0</v>
      </c>
    </row>
    <row r="25" spans="1:17" ht="22" customHeight="1" thickBot="1">
      <c r="A25" s="61" t="s">
        <v>71</v>
      </c>
      <c r="B25" s="9" t="s">
        <v>298</v>
      </c>
      <c r="C25" s="11"/>
      <c r="D25" s="12"/>
      <c r="E25" s="11"/>
      <c r="F25" s="12"/>
      <c r="G25" s="12"/>
      <c r="H25" s="205"/>
      <c r="I25" s="12"/>
      <c r="J25" s="205"/>
      <c r="K25" s="12"/>
      <c r="L25" s="205"/>
      <c r="M25" s="205"/>
      <c r="N25" s="12"/>
      <c r="O25" s="205">
        <v>2548</v>
      </c>
      <c r="P25" s="13"/>
      <c r="Q25" s="48">
        <f>SUM(Vanuatu[[#This Row],[ADRA]:[WORLD VISION]])</f>
        <v>2548</v>
      </c>
    </row>
    <row r="26" spans="1:17" ht="22" customHeight="1" thickBot="1">
      <c r="A26" s="61" t="s">
        <v>71</v>
      </c>
      <c r="B26" s="9" t="s">
        <v>299</v>
      </c>
      <c r="C26" s="11"/>
      <c r="D26" s="117"/>
      <c r="E26" s="11"/>
      <c r="F26" s="117"/>
      <c r="G26" s="117"/>
      <c r="H26" s="205"/>
      <c r="I26" s="117"/>
      <c r="J26" s="205"/>
      <c r="K26" s="117"/>
      <c r="L26" s="205"/>
      <c r="M26" s="205"/>
      <c r="N26" s="117"/>
      <c r="O26" s="205"/>
      <c r="P26" s="13"/>
      <c r="Q26" s="48">
        <f>SUM(Vanuatu[[#This Row],[ADRA]:[WORLD VISION]])</f>
        <v>0</v>
      </c>
    </row>
    <row r="27" spans="1:17" ht="22" customHeight="1" thickBot="1">
      <c r="A27" s="61" t="s">
        <v>71</v>
      </c>
      <c r="B27" s="5" t="s">
        <v>7</v>
      </c>
      <c r="C27" s="6">
        <v>1541</v>
      </c>
      <c r="D27" s="7"/>
      <c r="E27" s="6"/>
      <c r="F27" s="7"/>
      <c r="G27" s="7"/>
      <c r="H27" s="204">
        <v>1186</v>
      </c>
      <c r="I27" s="7"/>
      <c r="J27" s="204"/>
      <c r="K27" s="7"/>
      <c r="L27" s="204"/>
      <c r="M27" s="204"/>
      <c r="N27" s="7"/>
      <c r="O27" s="204">
        <v>352</v>
      </c>
      <c r="P27" s="8">
        <f>500+34+15</f>
        <v>549</v>
      </c>
      <c r="Q27" s="49">
        <f>SUM(Vanuatu[[#This Row],[ADRA]:[WORLD VISION]])</f>
        <v>3628</v>
      </c>
    </row>
    <row r="28" spans="1:17" ht="22" customHeight="1" thickBot="1">
      <c r="A28" s="61" t="s">
        <v>71</v>
      </c>
      <c r="B28" s="9" t="s">
        <v>43</v>
      </c>
      <c r="C28" s="11"/>
      <c r="D28" s="12"/>
      <c r="E28" s="11"/>
      <c r="F28" s="12"/>
      <c r="G28" s="12"/>
      <c r="H28" s="205"/>
      <c r="I28" s="12"/>
      <c r="J28" s="205"/>
      <c r="K28" s="12"/>
      <c r="L28" s="205"/>
      <c r="M28" s="205"/>
      <c r="N28" s="12"/>
      <c r="O28" s="205"/>
      <c r="P28" s="13"/>
      <c r="Q28" s="48">
        <f>SUM(Vanuatu[[#This Row],[ADRA]:[WORLD VISION]])</f>
        <v>0</v>
      </c>
    </row>
    <row r="29" spans="1:17" ht="22" customHeight="1" thickBot="1">
      <c r="A29" s="61" t="s">
        <v>71</v>
      </c>
      <c r="B29" s="5" t="s">
        <v>44</v>
      </c>
      <c r="C29" s="6">
        <v>600</v>
      </c>
      <c r="D29" s="7"/>
      <c r="E29" s="6"/>
      <c r="F29" s="7"/>
      <c r="G29" s="7"/>
      <c r="H29" s="204">
        <v>645</v>
      </c>
      <c r="I29" s="7"/>
      <c r="J29" s="204"/>
      <c r="K29" s="7"/>
      <c r="L29" s="204">
        <v>149</v>
      </c>
      <c r="M29" s="204"/>
      <c r="N29" s="7"/>
      <c r="O29" s="204"/>
      <c r="P29" s="8"/>
      <c r="Q29" s="49">
        <f>SUM(Vanuatu[[#This Row],[ADRA]:[WORLD VISION]])</f>
        <v>1394</v>
      </c>
    </row>
    <row r="30" spans="1:17" ht="23" customHeight="1" thickBot="1">
      <c r="A30" s="61" t="s">
        <v>71</v>
      </c>
      <c r="B30" s="9" t="s">
        <v>45</v>
      </c>
      <c r="C30" s="11"/>
      <c r="D30" s="12"/>
      <c r="E30" s="11">
        <v>1000</v>
      </c>
      <c r="F30" s="12"/>
      <c r="G30" s="12"/>
      <c r="H30" s="205"/>
      <c r="I30" s="12"/>
      <c r="J30" s="205"/>
      <c r="K30" s="12"/>
      <c r="L30" s="205"/>
      <c r="M30" s="205"/>
      <c r="N30" s="12"/>
      <c r="O30" s="205"/>
      <c r="P30" s="13"/>
      <c r="Q30" s="48">
        <f>SUM(Vanuatu[[#This Row],[ADRA]:[WORLD VISION]])</f>
        <v>1000</v>
      </c>
    </row>
    <row r="31" spans="1:17" ht="23" customHeight="1" thickBot="1">
      <c r="A31" s="61" t="s">
        <v>71</v>
      </c>
      <c r="B31" s="5" t="s">
        <v>8</v>
      </c>
      <c r="C31" s="6"/>
      <c r="D31" s="7"/>
      <c r="E31" s="6"/>
      <c r="F31" s="7"/>
      <c r="G31" s="7"/>
      <c r="H31" s="204"/>
      <c r="I31" s="7"/>
      <c r="J31" s="204"/>
      <c r="K31" s="7"/>
      <c r="L31" s="204">
        <v>319</v>
      </c>
      <c r="M31" s="204"/>
      <c r="N31" s="7"/>
      <c r="O31" s="204"/>
      <c r="P31" s="8"/>
      <c r="Q31" s="49">
        <f>SUM(Vanuatu[[#This Row],[ADRA]:[WORLD VISION]])</f>
        <v>319</v>
      </c>
    </row>
    <row r="32" spans="1:17" ht="23" customHeight="1" thickBot="1">
      <c r="A32" s="61" t="s">
        <v>71</v>
      </c>
      <c r="B32" s="9" t="s">
        <v>77</v>
      </c>
      <c r="C32" s="11">
        <v>504</v>
      </c>
      <c r="D32" s="12"/>
      <c r="E32" s="11"/>
      <c r="F32" s="12"/>
      <c r="G32" s="12"/>
      <c r="H32" s="205"/>
      <c r="I32" s="12"/>
      <c r="J32" s="205"/>
      <c r="K32" s="12"/>
      <c r="L32" s="205"/>
      <c r="M32" s="205"/>
      <c r="N32" s="12"/>
      <c r="O32" s="205"/>
      <c r="P32" s="13"/>
      <c r="Q32" s="62">
        <f>SUM(Vanuatu[[#This Row],[ADRA]:[WORLD VISION]])</f>
        <v>504</v>
      </c>
    </row>
    <row r="33" spans="1:17" ht="23" customHeight="1" thickBot="1">
      <c r="A33" s="61" t="s">
        <v>71</v>
      </c>
      <c r="B33" s="9" t="s">
        <v>25</v>
      </c>
      <c r="C33" s="11">
        <v>11496</v>
      </c>
      <c r="D33" s="12"/>
      <c r="E33" s="11"/>
      <c r="F33" s="12"/>
      <c r="G33" s="12"/>
      <c r="H33" s="205"/>
      <c r="I33" s="12"/>
      <c r="J33" s="205"/>
      <c r="K33" s="12"/>
      <c r="L33" s="205">
        <v>268</v>
      </c>
      <c r="M33" s="205"/>
      <c r="N33" s="12"/>
      <c r="O33" s="205">
        <v>2386</v>
      </c>
      <c r="P33" s="13"/>
      <c r="Q33" s="48">
        <f>SUM(Vanuatu[[#This Row],[ADRA]:[WORLD VISION]])</f>
        <v>14150</v>
      </c>
    </row>
    <row r="34" spans="1:17" ht="23" customHeight="1" thickBot="1">
      <c r="A34" s="61" t="s">
        <v>71</v>
      </c>
      <c r="B34" s="9" t="s">
        <v>20</v>
      </c>
      <c r="C34" s="11"/>
      <c r="D34" s="12"/>
      <c r="E34" s="11"/>
      <c r="F34" s="12"/>
      <c r="G34" s="12"/>
      <c r="H34" s="205"/>
      <c r="I34" s="12"/>
      <c r="J34" s="205"/>
      <c r="K34" s="12"/>
      <c r="L34" s="205"/>
      <c r="M34" s="205"/>
      <c r="N34" s="12"/>
      <c r="O34" s="205"/>
      <c r="P34" s="13"/>
      <c r="Q34" s="48">
        <f>SUM(Vanuatu[[#This Row],[ADRA]:[WORLD VISION]])</f>
        <v>0</v>
      </c>
    </row>
    <row r="35" spans="1:17" ht="22" customHeight="1" thickBot="1">
      <c r="A35" s="61" t="s">
        <v>71</v>
      </c>
      <c r="B35" s="38" t="s">
        <v>22</v>
      </c>
      <c r="C35" s="226"/>
      <c r="D35" s="40"/>
      <c r="E35" s="39"/>
      <c r="F35" s="40"/>
      <c r="G35" s="40"/>
      <c r="H35" s="207"/>
      <c r="I35" s="40"/>
      <c r="J35" s="207"/>
      <c r="K35" s="40"/>
      <c r="L35" s="207"/>
      <c r="M35" s="207"/>
      <c r="N35" s="40"/>
      <c r="O35" s="223"/>
      <c r="P35" s="225"/>
      <c r="Q35" s="50">
        <f>SUM(Vanuatu[[#This Row],[ADRA]:[WORLD VISION]])</f>
        <v>0</v>
      </c>
    </row>
    <row r="36" spans="1:17" ht="22" customHeight="1" thickBot="1">
      <c r="A36" s="18" t="s">
        <v>29</v>
      </c>
      <c r="B36" s="42" t="s">
        <v>26</v>
      </c>
      <c r="C36" s="43"/>
      <c r="D36" s="44"/>
      <c r="E36" s="43"/>
      <c r="F36" s="44"/>
      <c r="G36" s="44"/>
      <c r="H36" s="208"/>
      <c r="I36" s="44"/>
      <c r="J36" s="208"/>
      <c r="K36" s="44"/>
      <c r="L36" s="208"/>
      <c r="M36" s="208"/>
      <c r="N36" s="44"/>
      <c r="O36" s="208"/>
      <c r="P36" s="45"/>
      <c r="Q36" s="51">
        <f>SUM(Vanuatu[[#This Row],[ADRA]:[WORLD VISION]])</f>
        <v>0</v>
      </c>
    </row>
    <row r="37" spans="1:17" ht="22" customHeight="1" thickBot="1">
      <c r="A37" s="18" t="s">
        <v>29</v>
      </c>
      <c r="B37" s="9" t="s">
        <v>23</v>
      </c>
      <c r="C37" s="11"/>
      <c r="D37" s="12"/>
      <c r="E37" s="11"/>
      <c r="F37" s="12"/>
      <c r="G37" s="12"/>
      <c r="H37" s="205"/>
      <c r="I37" s="12"/>
      <c r="J37" s="205"/>
      <c r="K37" s="12"/>
      <c r="L37" s="205"/>
      <c r="M37" s="205"/>
      <c r="N37" s="12"/>
      <c r="O37" s="205"/>
      <c r="P37" s="13"/>
      <c r="Q37" s="48">
        <f>SUM(Vanuatu[[#This Row],[ADRA]:[WORLD VISION]])</f>
        <v>0</v>
      </c>
    </row>
    <row r="38" spans="1:17" ht="22" customHeight="1" thickBot="1">
      <c r="A38" s="18" t="s">
        <v>29</v>
      </c>
      <c r="B38" s="38" t="s">
        <v>24</v>
      </c>
      <c r="C38" s="226"/>
      <c r="D38" s="40"/>
      <c r="E38" s="39"/>
      <c r="F38" s="40"/>
      <c r="G38" s="40"/>
      <c r="H38" s="207"/>
      <c r="I38" s="40"/>
      <c r="J38" s="207"/>
      <c r="K38" s="40"/>
      <c r="L38" s="207"/>
      <c r="M38" s="207"/>
      <c r="N38" s="40"/>
      <c r="O38" s="223"/>
      <c r="P38" s="225">
        <v>6</v>
      </c>
      <c r="Q38" s="50">
        <f>SUM(Vanuatu[[#This Row],[ADRA]:[WORLD VISION]])</f>
        <v>6</v>
      </c>
    </row>
    <row r="39" spans="1:17" ht="22" customHeight="1" thickBot="1">
      <c r="A39" s="17" t="s">
        <v>30</v>
      </c>
      <c r="B39" s="1" t="s">
        <v>50</v>
      </c>
      <c r="C39" s="2"/>
      <c r="D39" s="3"/>
      <c r="E39" s="2"/>
      <c r="F39" s="3"/>
      <c r="G39" s="3"/>
      <c r="H39" s="203"/>
      <c r="I39" s="3"/>
      <c r="J39" s="203"/>
      <c r="K39" s="3"/>
      <c r="L39" s="203"/>
      <c r="M39" s="203"/>
      <c r="N39" s="3"/>
      <c r="O39" s="203"/>
      <c r="P39" s="4">
        <f>164+70</f>
        <v>234</v>
      </c>
      <c r="Q39" s="47">
        <f>SUM(Vanuatu[[#This Row],[ADRA]:[WORLD VISION]])</f>
        <v>234</v>
      </c>
    </row>
    <row r="40" spans="1:17" ht="22" customHeight="1" thickBot="1">
      <c r="A40" s="17" t="s">
        <v>30</v>
      </c>
      <c r="B40" s="9" t="s">
        <v>9</v>
      </c>
      <c r="C40" s="11">
        <v>9</v>
      </c>
      <c r="D40" s="12"/>
      <c r="E40" s="11"/>
      <c r="F40" s="12"/>
      <c r="G40" s="12"/>
      <c r="H40" s="205"/>
      <c r="I40" s="12"/>
      <c r="J40" s="205"/>
      <c r="K40" s="12"/>
      <c r="L40" s="205"/>
      <c r="M40" s="205"/>
      <c r="N40" s="12"/>
      <c r="O40" s="205">
        <v>1</v>
      </c>
      <c r="P40" s="13">
        <v>3</v>
      </c>
      <c r="Q40" s="48">
        <f>SUM(Vanuatu[[#This Row],[ADRA]:[WORLD VISION]])</f>
        <v>13</v>
      </c>
    </row>
    <row r="41" spans="1:17" ht="22" customHeight="1" thickBot="1">
      <c r="A41" s="17" t="s">
        <v>30</v>
      </c>
      <c r="B41" s="9" t="s">
        <v>10</v>
      </c>
      <c r="C41" s="11"/>
      <c r="D41" s="12"/>
      <c r="E41" s="11"/>
      <c r="F41" s="12"/>
      <c r="G41" s="12"/>
      <c r="H41" s="205"/>
      <c r="I41" s="12"/>
      <c r="J41" s="205"/>
      <c r="K41" s="12"/>
      <c r="L41" s="205"/>
      <c r="M41" s="205"/>
      <c r="N41" s="12"/>
      <c r="O41" s="205">
        <v>458</v>
      </c>
      <c r="P41" s="13"/>
      <c r="Q41" s="48">
        <f>SUM(Vanuatu[[#This Row],[ADRA]:[WORLD VISION]])</f>
        <v>458</v>
      </c>
    </row>
    <row r="42" spans="1:17" ht="22" customHeight="1">
      <c r="A42" s="17" t="s">
        <v>30</v>
      </c>
      <c r="B42" s="21" t="s">
        <v>21</v>
      </c>
      <c r="C42" s="22"/>
      <c r="D42" s="23"/>
      <c r="E42" s="22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4"/>
      <c r="Q42" s="52">
        <f>SUM(Vanuatu[[#This Row],[ADRA]:[WORLD VISION]])</f>
        <v>0</v>
      </c>
    </row>
  </sheetData>
  <sortState ref="B4:B13">
    <sortCondition ref="B3"/>
  </sortState>
  <mergeCells count="1">
    <mergeCell ref="A1:Q1"/>
  </mergeCells>
  <pageMargins left="0.75" right="0.75" top="1" bottom="1" header="0.5" footer="0.5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AF42"/>
  <sheetViews>
    <sheetView zoomScale="50" zoomScaleNormal="50" zoomScalePageLayoutView="50" workbookViewId="0">
      <pane xSplit="2" ySplit="2" topLeftCell="C3" activePane="bottomRight" state="frozen"/>
      <selection sqref="A1:XFD1"/>
      <selection pane="topRight" sqref="A1:XFD1"/>
      <selection pane="bottomLeft" sqref="A1:XFD1"/>
      <selection pane="bottomRight" activeCell="Q3" sqref="Q3:Q42"/>
    </sheetView>
  </sheetViews>
  <sheetFormatPr baseColWidth="10" defaultColWidth="11" defaultRowHeight="15" x14ac:dyDescent="0"/>
  <cols>
    <col min="1" max="1" width="15" customWidth="1"/>
    <col min="2" max="2" width="47.6640625" customWidth="1"/>
    <col min="3" max="3" width="17.6640625" customWidth="1"/>
    <col min="4" max="4" width="17.6640625" hidden="1" customWidth="1"/>
    <col min="5" max="5" width="15.1640625" hidden="1" customWidth="1"/>
    <col min="6" max="8" width="17.6640625" hidden="1" customWidth="1"/>
    <col min="9" max="9" width="17.6640625" customWidth="1"/>
    <col min="10" max="11" width="18.6640625" customWidth="1"/>
    <col min="12" max="12" width="17.6640625" hidden="1" customWidth="1"/>
    <col min="13" max="17" width="17.6640625" customWidth="1"/>
    <col min="18" max="18" width="17.6640625" hidden="1" customWidth="1"/>
    <col min="19" max="19" width="17.6640625" customWidth="1"/>
    <col min="20" max="20" width="17.6640625" style="30" customWidth="1"/>
  </cols>
  <sheetData>
    <row r="1" spans="1:32" ht="85.5" customHeight="1" thickBot="1">
      <c r="A1" s="365" t="s">
        <v>309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</row>
    <row r="2" spans="1:32" s="29" customFormat="1" ht="63.75" thickBot="1">
      <c r="A2" s="53" t="s">
        <v>54</v>
      </c>
      <c r="B2" s="25" t="s">
        <v>52</v>
      </c>
      <c r="C2" s="26" t="s">
        <v>305</v>
      </c>
      <c r="D2" s="26" t="s">
        <v>1</v>
      </c>
      <c r="E2" s="27" t="s">
        <v>14</v>
      </c>
      <c r="F2" s="127" t="s">
        <v>304</v>
      </c>
      <c r="G2" s="27" t="s">
        <v>4</v>
      </c>
      <c r="H2" s="27" t="s">
        <v>306</v>
      </c>
      <c r="I2" s="28" t="s">
        <v>79</v>
      </c>
      <c r="J2" s="27" t="s">
        <v>3</v>
      </c>
      <c r="K2" s="27" t="s">
        <v>72</v>
      </c>
      <c r="L2" s="27" t="s">
        <v>15</v>
      </c>
      <c r="M2" s="27" t="s">
        <v>170</v>
      </c>
      <c r="N2" s="222" t="s">
        <v>311</v>
      </c>
      <c r="O2" s="28" t="s">
        <v>18</v>
      </c>
      <c r="P2" s="116" t="s">
        <v>312</v>
      </c>
      <c r="Q2" s="27" t="s">
        <v>5</v>
      </c>
      <c r="R2" s="131" t="s">
        <v>49</v>
      </c>
      <c r="S2" s="127" t="s">
        <v>286</v>
      </c>
      <c r="T2" s="54" t="s">
        <v>19</v>
      </c>
    </row>
    <row r="3" spans="1:32" ht="22" customHeight="1" thickBot="1">
      <c r="A3" s="19" t="s">
        <v>27</v>
      </c>
      <c r="B3" s="1" t="s">
        <v>34</v>
      </c>
      <c r="C3" s="2"/>
      <c r="D3" s="2"/>
      <c r="E3" s="3"/>
      <c r="F3" s="2"/>
      <c r="G3" s="3"/>
      <c r="H3" s="3"/>
      <c r="I3" s="203">
        <v>103</v>
      </c>
      <c r="J3" s="3"/>
      <c r="K3" s="3"/>
      <c r="L3" s="3"/>
      <c r="M3" s="203"/>
      <c r="N3" s="203"/>
      <c r="O3" s="3"/>
      <c r="P3" s="203"/>
      <c r="Q3" s="203"/>
      <c r="R3" s="118"/>
      <c r="S3" s="128"/>
      <c r="T3" s="55">
        <f>SUM(Fiji[[#This Row],[Caritas]:[WHO]])</f>
        <v>103</v>
      </c>
    </row>
    <row r="4" spans="1:32" ht="22" customHeight="1" thickBot="1">
      <c r="A4" s="19" t="s">
        <v>27</v>
      </c>
      <c r="B4" s="9" t="s">
        <v>35</v>
      </c>
      <c r="C4" s="11"/>
      <c r="D4" s="11"/>
      <c r="E4" s="12"/>
      <c r="F4" s="11"/>
      <c r="G4" s="12"/>
      <c r="H4" s="12"/>
      <c r="I4" s="205"/>
      <c r="J4" s="12"/>
      <c r="K4" s="117"/>
      <c r="L4" s="12"/>
      <c r="M4" s="205"/>
      <c r="N4" s="205"/>
      <c r="O4" s="12"/>
      <c r="P4" s="205">
        <v>100</v>
      </c>
      <c r="Q4" s="205">
        <v>295</v>
      </c>
      <c r="R4" s="117"/>
      <c r="S4" s="129"/>
      <c r="T4" s="56">
        <f>SUM(Fiji[[#This Row],[Caritas]:[WHO]])</f>
        <v>395</v>
      </c>
    </row>
    <row r="5" spans="1:32" ht="22" customHeight="1" thickBot="1">
      <c r="A5" s="19" t="s">
        <v>27</v>
      </c>
      <c r="B5" s="9" t="s">
        <v>6</v>
      </c>
      <c r="C5" s="11"/>
      <c r="D5" s="11"/>
      <c r="E5" s="12"/>
      <c r="F5" s="11"/>
      <c r="G5" s="12"/>
      <c r="H5" s="12"/>
      <c r="I5" s="205"/>
      <c r="J5" s="12"/>
      <c r="K5" s="117"/>
      <c r="L5" s="12"/>
      <c r="M5" s="205"/>
      <c r="N5" s="205"/>
      <c r="O5" s="12"/>
      <c r="P5" s="205"/>
      <c r="Q5" s="205"/>
      <c r="R5" s="117"/>
      <c r="S5" s="129"/>
      <c r="T5" s="56">
        <f>SUM(Fiji[[#This Row],[Caritas]:[WHO]])</f>
        <v>0</v>
      </c>
    </row>
    <row r="6" spans="1:32" ht="22" customHeight="1" thickBot="1">
      <c r="A6" s="19" t="s">
        <v>27</v>
      </c>
      <c r="B6" s="5" t="s">
        <v>47</v>
      </c>
      <c r="C6" s="6"/>
      <c r="D6" s="6"/>
      <c r="E6" s="7"/>
      <c r="F6" s="6"/>
      <c r="G6" s="7"/>
      <c r="H6" s="7"/>
      <c r="I6" s="204">
        <v>1200</v>
      </c>
      <c r="J6" s="7"/>
      <c r="K6" s="118"/>
      <c r="L6" s="7"/>
      <c r="M6" s="204"/>
      <c r="N6" s="204"/>
      <c r="O6" s="7"/>
      <c r="P6" s="204"/>
      <c r="Q6" s="204"/>
      <c r="R6" s="118"/>
      <c r="S6" s="130"/>
      <c r="T6" s="57">
        <f>SUM(Fiji[[#This Row],[Caritas]:[WHO]])</f>
        <v>1200</v>
      </c>
    </row>
    <row r="7" spans="1:32" ht="22" customHeight="1" thickBot="1">
      <c r="A7" s="19" t="s">
        <v>27</v>
      </c>
      <c r="B7" s="9" t="s">
        <v>48</v>
      </c>
      <c r="C7" s="11"/>
      <c r="D7" s="11"/>
      <c r="E7" s="12"/>
      <c r="F7" s="11"/>
      <c r="G7" s="12"/>
      <c r="H7" s="12"/>
      <c r="I7" s="205"/>
      <c r="J7" s="12"/>
      <c r="K7" s="117"/>
      <c r="L7" s="12"/>
      <c r="M7" s="205"/>
      <c r="N7" s="205"/>
      <c r="O7" s="12"/>
      <c r="P7" s="205"/>
      <c r="Q7" s="205"/>
      <c r="R7" s="117"/>
      <c r="S7" s="227">
        <v>4000</v>
      </c>
      <c r="T7" s="56">
        <f>SUM(Fiji[[#This Row],[Caritas]:[WHO]])</f>
        <v>4000</v>
      </c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1:32" ht="22" customHeight="1" thickBot="1">
      <c r="A8" s="19" t="s">
        <v>27</v>
      </c>
      <c r="B8" s="5" t="s">
        <v>33</v>
      </c>
      <c r="C8" s="6"/>
      <c r="D8" s="6"/>
      <c r="E8" s="7"/>
      <c r="F8" s="6"/>
      <c r="G8" s="7"/>
      <c r="H8" s="7"/>
      <c r="I8" s="204">
        <v>299</v>
      </c>
      <c r="J8" s="7"/>
      <c r="K8" s="118"/>
      <c r="L8" s="7"/>
      <c r="M8" s="204"/>
      <c r="N8" s="204"/>
      <c r="O8" s="7"/>
      <c r="P8" s="204"/>
      <c r="Q8" s="204"/>
      <c r="R8" s="118"/>
      <c r="S8" s="175"/>
      <c r="T8" s="57">
        <f>SUM(Fiji[[#This Row],[Caritas]:[WHO]])</f>
        <v>299</v>
      </c>
    </row>
    <row r="9" spans="1:32" ht="22" customHeight="1" thickBot="1">
      <c r="A9" s="19" t="s">
        <v>27</v>
      </c>
      <c r="B9" s="9" t="s">
        <v>36</v>
      </c>
      <c r="C9" s="11"/>
      <c r="D9" s="11"/>
      <c r="E9" s="12"/>
      <c r="F9" s="11"/>
      <c r="G9" s="12"/>
      <c r="H9" s="12"/>
      <c r="I9" s="205"/>
      <c r="J9" s="12"/>
      <c r="K9" s="117"/>
      <c r="L9" s="12"/>
      <c r="M9" s="205"/>
      <c r="N9" s="205"/>
      <c r="O9" s="12"/>
      <c r="P9" s="205"/>
      <c r="Q9" s="205" t="s">
        <v>313</v>
      </c>
      <c r="R9" s="117"/>
      <c r="S9" s="176"/>
      <c r="T9" s="184">
        <f>SUM(Fiji[[#This Row],[Caritas]:[WHO]])</f>
        <v>0</v>
      </c>
    </row>
    <row r="10" spans="1:32" ht="22" customHeight="1" thickBot="1">
      <c r="A10" s="19" t="s">
        <v>27</v>
      </c>
      <c r="B10" s="9" t="s">
        <v>12</v>
      </c>
      <c r="C10" s="11"/>
      <c r="D10" s="11"/>
      <c r="E10" s="12"/>
      <c r="F10" s="11"/>
      <c r="G10" s="12"/>
      <c r="H10" s="12"/>
      <c r="I10" s="205"/>
      <c r="J10" s="12"/>
      <c r="K10" s="117"/>
      <c r="L10" s="12"/>
      <c r="M10" s="205"/>
      <c r="N10" s="205"/>
      <c r="O10" s="12"/>
      <c r="P10" s="205"/>
      <c r="Q10" s="205"/>
      <c r="R10" s="117"/>
      <c r="S10" s="176"/>
      <c r="T10" s="184">
        <f>SUM(Fiji[[#This Row],[Caritas]:[WHO]])</f>
        <v>0</v>
      </c>
    </row>
    <row r="11" spans="1:32" ht="22" customHeight="1" thickBot="1">
      <c r="A11" s="19" t="s">
        <v>27</v>
      </c>
      <c r="B11" s="5" t="s">
        <v>32</v>
      </c>
      <c r="C11" s="6"/>
      <c r="D11" s="6"/>
      <c r="E11" s="7"/>
      <c r="F11" s="6"/>
      <c r="G11" s="7"/>
      <c r="H11" s="7"/>
      <c r="I11" s="204">
        <v>964</v>
      </c>
      <c r="J11" s="7"/>
      <c r="K11" s="118"/>
      <c r="L11" s="7"/>
      <c r="M11" s="204"/>
      <c r="N11" s="204"/>
      <c r="O11" s="7"/>
      <c r="P11" s="204"/>
      <c r="Q11" s="204"/>
      <c r="R11" s="118"/>
      <c r="S11" s="175"/>
      <c r="T11" s="185">
        <f>SUM(Fiji[[#This Row],[Caritas]:[WHO]])</f>
        <v>964</v>
      </c>
    </row>
    <row r="12" spans="1:32" ht="22" customHeight="1" thickBot="1">
      <c r="A12" s="19" t="s">
        <v>27</v>
      </c>
      <c r="B12" s="9" t="s">
        <v>37</v>
      </c>
      <c r="C12" s="11"/>
      <c r="D12" s="11"/>
      <c r="E12" s="12"/>
      <c r="F12" s="11"/>
      <c r="G12" s="12"/>
      <c r="H12" s="12"/>
      <c r="I12" s="205"/>
      <c r="J12" s="12"/>
      <c r="K12" s="117"/>
      <c r="L12" s="12"/>
      <c r="M12" s="205"/>
      <c r="N12" s="205">
        <v>482</v>
      </c>
      <c r="O12" s="12"/>
      <c r="P12" s="205"/>
      <c r="Q12" s="205"/>
      <c r="R12" s="117"/>
      <c r="S12" s="176"/>
      <c r="T12" s="184">
        <f>SUM(Fiji[[#This Row],[Caritas]:[WHO]])</f>
        <v>482</v>
      </c>
    </row>
    <row r="13" spans="1:32" ht="22" customHeight="1" thickBot="1">
      <c r="A13" s="19" t="s">
        <v>27</v>
      </c>
      <c r="B13" s="9" t="s">
        <v>74</v>
      </c>
      <c r="C13" s="11"/>
      <c r="D13" s="11"/>
      <c r="E13" s="12"/>
      <c r="F13" s="11"/>
      <c r="G13" s="12"/>
      <c r="H13" s="12"/>
      <c r="I13" s="205"/>
      <c r="J13" s="12"/>
      <c r="K13" s="117"/>
      <c r="L13" s="12"/>
      <c r="M13" s="205"/>
      <c r="N13" s="205"/>
      <c r="O13" s="12"/>
      <c r="P13" s="205">
        <v>20</v>
      </c>
      <c r="Q13" s="205"/>
      <c r="R13" s="117"/>
      <c r="S13" s="176"/>
      <c r="T13" s="184">
        <f>SUM(Fiji[[#This Row],[Caritas]:[WHO]])</f>
        <v>20</v>
      </c>
    </row>
    <row r="14" spans="1:32" ht="22" customHeight="1" thickBot="1">
      <c r="A14" s="19" t="s">
        <v>27</v>
      </c>
      <c r="B14" s="9" t="s">
        <v>75</v>
      </c>
      <c r="C14" s="11"/>
      <c r="D14" s="11"/>
      <c r="E14" s="12"/>
      <c r="F14" s="11"/>
      <c r="G14" s="12"/>
      <c r="H14" s="12"/>
      <c r="I14" s="205"/>
      <c r="J14" s="12"/>
      <c r="K14" s="117"/>
      <c r="L14" s="12"/>
      <c r="M14" s="205"/>
      <c r="N14" s="205"/>
      <c r="O14" s="12"/>
      <c r="P14" s="205">
        <v>50</v>
      </c>
      <c r="Q14" s="205"/>
      <c r="R14" s="117"/>
      <c r="S14" s="177"/>
      <c r="T14" s="186">
        <f>SUM(Fiji[[#This Row],[Caritas]:[WHO]])</f>
        <v>50</v>
      </c>
    </row>
    <row r="15" spans="1:32" ht="22" customHeight="1" thickBot="1">
      <c r="A15" s="19" t="s">
        <v>27</v>
      </c>
      <c r="B15" s="123" t="s">
        <v>300</v>
      </c>
      <c r="C15" s="124"/>
      <c r="D15" s="11"/>
      <c r="E15" s="120"/>
      <c r="F15" s="124"/>
      <c r="G15" s="120"/>
      <c r="H15" s="120"/>
      <c r="I15" s="205"/>
      <c r="J15" s="120"/>
      <c r="K15" s="120"/>
      <c r="L15" s="120"/>
      <c r="M15" s="205"/>
      <c r="N15" s="205"/>
      <c r="O15" s="120"/>
      <c r="P15" s="205"/>
      <c r="Q15" s="205"/>
      <c r="R15" s="120"/>
      <c r="S15" s="177"/>
      <c r="T15" s="186">
        <f>SUM(Fiji[[#This Row],[Caritas]:[WHO]])</f>
        <v>0</v>
      </c>
    </row>
    <row r="16" spans="1:32" ht="22" customHeight="1" thickBot="1">
      <c r="A16" s="19" t="s">
        <v>27</v>
      </c>
      <c r="B16" s="5" t="s">
        <v>38</v>
      </c>
      <c r="C16" s="6"/>
      <c r="D16" s="6"/>
      <c r="E16" s="7"/>
      <c r="F16" s="6"/>
      <c r="G16" s="7"/>
      <c r="H16" s="7"/>
      <c r="I16" s="204">
        <v>106</v>
      </c>
      <c r="J16" s="7"/>
      <c r="K16" s="118"/>
      <c r="L16" s="7"/>
      <c r="M16" s="204"/>
      <c r="N16" s="204"/>
      <c r="O16" s="7"/>
      <c r="P16" s="204"/>
      <c r="Q16" s="204"/>
      <c r="R16" s="118"/>
      <c r="S16" s="178"/>
      <c r="T16" s="185">
        <f>SUM(Fiji[[#This Row],[Caritas]:[WHO]])</f>
        <v>106</v>
      </c>
    </row>
    <row r="17" spans="1:20" s="14" customFormat="1" ht="22" customHeight="1" thickBot="1">
      <c r="A17" s="19" t="s">
        <v>27</v>
      </c>
      <c r="B17" s="9" t="s">
        <v>39</v>
      </c>
      <c r="C17" s="11"/>
      <c r="D17" s="11"/>
      <c r="E17" s="12"/>
      <c r="F17" s="11"/>
      <c r="G17" s="12"/>
      <c r="H17" s="12"/>
      <c r="I17" s="205"/>
      <c r="J17" s="12"/>
      <c r="K17" s="117"/>
      <c r="L17" s="12"/>
      <c r="M17" s="205"/>
      <c r="N17" s="205"/>
      <c r="O17" s="12"/>
      <c r="P17" s="205"/>
      <c r="Q17" s="205"/>
      <c r="R17" s="117"/>
      <c r="S17" s="177"/>
      <c r="T17" s="184">
        <f>SUM(Fiji[[#This Row],[Caritas]:[WHO]])</f>
        <v>0</v>
      </c>
    </row>
    <row r="18" spans="1:20" ht="21.75" thickBot="1">
      <c r="A18" s="19" t="s">
        <v>27</v>
      </c>
      <c r="B18" s="5" t="s">
        <v>46</v>
      </c>
      <c r="C18" s="6"/>
      <c r="D18" s="6"/>
      <c r="E18" s="7"/>
      <c r="F18" s="6"/>
      <c r="G18" s="7"/>
      <c r="H18" s="7"/>
      <c r="I18" s="204">
        <v>84</v>
      </c>
      <c r="J18" s="7"/>
      <c r="K18" s="118"/>
      <c r="L18" s="7"/>
      <c r="M18" s="204"/>
      <c r="N18" s="204"/>
      <c r="O18" s="7"/>
      <c r="P18" s="204"/>
      <c r="Q18" s="204"/>
      <c r="R18" s="118"/>
      <c r="S18" s="175"/>
      <c r="T18" s="185">
        <f>SUM(Fiji[[#This Row],[Caritas]:[WHO]])</f>
        <v>84</v>
      </c>
    </row>
    <row r="19" spans="1:20" s="14" customFormat="1" ht="21.75" thickBot="1">
      <c r="A19" s="19" t="s">
        <v>27</v>
      </c>
      <c r="B19" s="10" t="s">
        <v>40</v>
      </c>
      <c r="C19" s="15"/>
      <c r="D19" s="15"/>
      <c r="E19" s="16"/>
      <c r="F19" s="15"/>
      <c r="G19" s="16"/>
      <c r="H19" s="16"/>
      <c r="I19" s="206">
        <v>13</v>
      </c>
      <c r="J19" s="16"/>
      <c r="K19" s="16"/>
      <c r="L19" s="16"/>
      <c r="M19" s="206"/>
      <c r="N19" s="206"/>
      <c r="O19" s="16"/>
      <c r="P19" s="206"/>
      <c r="Q19" s="205">
        <v>331</v>
      </c>
      <c r="R19" s="117"/>
      <c r="S19" s="176"/>
      <c r="T19" s="184">
        <f>SUM(Fiji[[#This Row],[Caritas]:[WHO]])</f>
        <v>344</v>
      </c>
    </row>
    <row r="20" spans="1:20" s="14" customFormat="1" ht="21.75" thickBot="1">
      <c r="A20" s="19" t="s">
        <v>27</v>
      </c>
      <c r="B20" s="77" t="s">
        <v>147</v>
      </c>
      <c r="C20" s="11"/>
      <c r="D20" s="11"/>
      <c r="E20" s="79"/>
      <c r="F20" s="78"/>
      <c r="G20" s="79"/>
      <c r="H20" s="79"/>
      <c r="I20" s="205">
        <v>2</v>
      </c>
      <c r="J20" s="79"/>
      <c r="K20" s="117"/>
      <c r="L20" s="79"/>
      <c r="M20" s="205"/>
      <c r="N20" s="205"/>
      <c r="O20" s="79"/>
      <c r="P20" s="205"/>
      <c r="Q20" s="205"/>
      <c r="R20" s="119"/>
      <c r="S20" s="176"/>
      <c r="T20" s="187">
        <f>SUM(Fiji[[#This Row],[Caritas]:[WHO]])</f>
        <v>2</v>
      </c>
    </row>
    <row r="21" spans="1:20" ht="21.75" thickBot="1">
      <c r="A21" s="19" t="s">
        <v>27</v>
      </c>
      <c r="B21" s="10" t="s">
        <v>31</v>
      </c>
      <c r="C21" s="15"/>
      <c r="D21" s="15"/>
      <c r="E21" s="16"/>
      <c r="F21" s="15"/>
      <c r="G21" s="16"/>
      <c r="H21" s="16"/>
      <c r="I21" s="206"/>
      <c r="J21" s="16"/>
      <c r="K21" s="40"/>
      <c r="L21" s="16"/>
      <c r="M21" s="206"/>
      <c r="N21" s="206"/>
      <c r="O21" s="16"/>
      <c r="P21" s="206">
        <v>100</v>
      </c>
      <c r="Q21" s="223"/>
      <c r="R21" s="16"/>
      <c r="S21" s="179"/>
      <c r="T21" s="188">
        <f>SUM(Fiji[[#This Row],[Caritas]:[WHO]])</f>
        <v>100</v>
      </c>
    </row>
    <row r="22" spans="1:20" ht="22" customHeight="1" thickBot="1">
      <c r="A22" s="136" t="s">
        <v>71</v>
      </c>
      <c r="B22" s="42" t="s">
        <v>41</v>
      </c>
      <c r="C22" s="43"/>
      <c r="D22" s="43"/>
      <c r="E22" s="44"/>
      <c r="F22" s="43"/>
      <c r="G22" s="44"/>
      <c r="H22" s="44"/>
      <c r="I22" s="208">
        <v>2</v>
      </c>
      <c r="J22" s="44"/>
      <c r="K22" s="44"/>
      <c r="L22" s="44"/>
      <c r="M22" s="208">
        <v>2</v>
      </c>
      <c r="N22" s="208"/>
      <c r="O22" s="44"/>
      <c r="P22" s="208"/>
      <c r="Q22" s="208">
        <v>5</v>
      </c>
      <c r="R22" s="44"/>
      <c r="S22" s="180"/>
      <c r="T22" s="189">
        <f>SUM(Fiji[[#This Row],[Caritas]:[WHO]])</f>
        <v>9</v>
      </c>
    </row>
    <row r="23" spans="1:20" ht="22" customHeight="1" thickBot="1">
      <c r="A23" s="136" t="s">
        <v>71</v>
      </c>
      <c r="B23" s="9" t="s">
        <v>42</v>
      </c>
      <c r="C23" s="11"/>
      <c r="D23" s="11"/>
      <c r="E23" s="117"/>
      <c r="F23" s="11"/>
      <c r="G23" s="117"/>
      <c r="H23" s="117"/>
      <c r="I23" s="205"/>
      <c r="J23" s="117"/>
      <c r="K23" s="117"/>
      <c r="L23" s="117"/>
      <c r="M23" s="205"/>
      <c r="N23" s="205"/>
      <c r="O23" s="117"/>
      <c r="P23" s="205"/>
      <c r="Q23" s="205">
        <v>5</v>
      </c>
      <c r="R23" s="117"/>
      <c r="S23" s="176"/>
      <c r="T23" s="184">
        <f>SUM(Fiji[[#This Row],[Caritas]:[WHO]])</f>
        <v>5</v>
      </c>
    </row>
    <row r="24" spans="1:20" ht="22" customHeight="1" thickBot="1">
      <c r="A24" s="136" t="s">
        <v>71</v>
      </c>
      <c r="B24" s="9" t="s">
        <v>11</v>
      </c>
      <c r="C24" s="11"/>
      <c r="D24" s="11"/>
      <c r="E24" s="117"/>
      <c r="F24" s="11"/>
      <c r="G24" s="117"/>
      <c r="H24" s="117"/>
      <c r="I24" s="205">
        <v>4</v>
      </c>
      <c r="J24" s="117"/>
      <c r="K24" s="117"/>
      <c r="L24" s="117"/>
      <c r="M24" s="205"/>
      <c r="N24" s="205"/>
      <c r="O24" s="117"/>
      <c r="P24" s="205"/>
      <c r="Q24" s="205"/>
      <c r="R24" s="117"/>
      <c r="S24" s="176"/>
      <c r="T24" s="184">
        <f>SUM(Fiji[[#This Row],[Caritas]:[WHO]])</f>
        <v>4</v>
      </c>
    </row>
    <row r="25" spans="1:20" ht="22" customHeight="1" thickBot="1">
      <c r="A25" s="136" t="s">
        <v>71</v>
      </c>
      <c r="B25" s="9" t="s">
        <v>298</v>
      </c>
      <c r="C25" s="11"/>
      <c r="D25" s="11"/>
      <c r="E25" s="117"/>
      <c r="F25" s="11"/>
      <c r="G25" s="117"/>
      <c r="H25" s="117"/>
      <c r="I25" s="205"/>
      <c r="J25" s="117"/>
      <c r="K25" s="117"/>
      <c r="L25" s="117"/>
      <c r="M25" s="205"/>
      <c r="N25" s="205"/>
      <c r="O25" s="117"/>
      <c r="P25" s="205"/>
      <c r="Q25" s="205" t="s">
        <v>313</v>
      </c>
      <c r="R25" s="117"/>
      <c r="S25" s="176"/>
      <c r="T25" s="184">
        <f>SUM(Fiji[[#This Row],[Caritas]:[WHO]])</f>
        <v>0</v>
      </c>
    </row>
    <row r="26" spans="1:20" ht="22" customHeight="1" thickBot="1">
      <c r="A26" s="61" t="s">
        <v>71</v>
      </c>
      <c r="B26" s="9" t="s">
        <v>299</v>
      </c>
      <c r="C26" s="11"/>
      <c r="D26" s="11"/>
      <c r="E26" s="117"/>
      <c r="F26" s="11"/>
      <c r="G26" s="117"/>
      <c r="H26" s="117"/>
      <c r="I26" s="205"/>
      <c r="J26" s="117"/>
      <c r="K26" s="117"/>
      <c r="L26" s="117"/>
      <c r="M26" s="205"/>
      <c r="N26" s="205"/>
      <c r="O26" s="117"/>
      <c r="P26" s="205"/>
      <c r="Q26" s="205">
        <v>18</v>
      </c>
      <c r="R26" s="117"/>
      <c r="S26" s="228">
        <v>784000</v>
      </c>
      <c r="T26" s="184">
        <f>SUM(Fiji[[#This Row],[Caritas]:[WHO]])</f>
        <v>784018</v>
      </c>
    </row>
    <row r="27" spans="1:20" ht="22" customHeight="1" thickBot="1">
      <c r="A27" s="136" t="s">
        <v>71</v>
      </c>
      <c r="B27" s="5" t="s">
        <v>7</v>
      </c>
      <c r="C27" s="6"/>
      <c r="D27" s="6"/>
      <c r="E27" s="118"/>
      <c r="F27" s="6"/>
      <c r="G27" s="118"/>
      <c r="H27" s="118"/>
      <c r="I27" s="204">
        <v>10012</v>
      </c>
      <c r="J27" s="118"/>
      <c r="K27" s="118"/>
      <c r="L27" s="118"/>
      <c r="M27" s="204">
        <v>180</v>
      </c>
      <c r="N27" s="204"/>
      <c r="O27" s="118"/>
      <c r="P27" s="204"/>
      <c r="Q27" s="204">
        <v>4278</v>
      </c>
      <c r="R27" s="118"/>
      <c r="S27" s="175">
        <v>414</v>
      </c>
      <c r="T27" s="185">
        <f>SUM(Fiji[[#This Row],[Caritas]:[WHO]])</f>
        <v>14884</v>
      </c>
    </row>
    <row r="28" spans="1:20" ht="22" customHeight="1" thickBot="1">
      <c r="A28" s="136" t="s">
        <v>71</v>
      </c>
      <c r="B28" s="9" t="s">
        <v>43</v>
      </c>
      <c r="C28" s="11"/>
      <c r="D28" s="11"/>
      <c r="E28" s="117"/>
      <c r="F28" s="11"/>
      <c r="G28" s="117"/>
      <c r="H28" s="117"/>
      <c r="I28" s="205"/>
      <c r="J28" s="117"/>
      <c r="K28" s="117"/>
      <c r="L28" s="117"/>
      <c r="M28" s="205"/>
      <c r="N28" s="205"/>
      <c r="O28" s="117"/>
      <c r="P28" s="205"/>
      <c r="Q28" s="205"/>
      <c r="R28" s="117"/>
      <c r="S28" s="176"/>
      <c r="T28" s="184">
        <f>SUM(Fiji[[#This Row],[Caritas]:[WHO]])</f>
        <v>0</v>
      </c>
    </row>
    <row r="29" spans="1:20" ht="22" customHeight="1" thickBot="1">
      <c r="A29" s="136" t="s">
        <v>71</v>
      </c>
      <c r="B29" s="5" t="s">
        <v>44</v>
      </c>
      <c r="C29" s="6"/>
      <c r="D29" s="6"/>
      <c r="E29" s="118"/>
      <c r="F29" s="6"/>
      <c r="G29" s="118"/>
      <c r="H29" s="118"/>
      <c r="I29" s="204"/>
      <c r="J29" s="118"/>
      <c r="K29" s="118"/>
      <c r="L29" s="118"/>
      <c r="M29" s="204"/>
      <c r="N29" s="204"/>
      <c r="O29" s="118"/>
      <c r="P29" s="204"/>
      <c r="Q29" s="204"/>
      <c r="R29" s="118"/>
      <c r="S29" s="175"/>
      <c r="T29" s="185">
        <f>SUM(Fiji[[#This Row],[Caritas]:[WHO]])</f>
        <v>0</v>
      </c>
    </row>
    <row r="30" spans="1:20" ht="23" customHeight="1" thickBot="1">
      <c r="A30" s="136" t="s">
        <v>71</v>
      </c>
      <c r="B30" s="9" t="s">
        <v>45</v>
      </c>
      <c r="C30" s="11"/>
      <c r="D30" s="11"/>
      <c r="E30" s="117"/>
      <c r="F30" s="11"/>
      <c r="G30" s="117"/>
      <c r="H30" s="117"/>
      <c r="I30" s="205"/>
      <c r="J30" s="117"/>
      <c r="K30" s="117"/>
      <c r="L30" s="117"/>
      <c r="M30" s="205"/>
      <c r="N30" s="205"/>
      <c r="O30" s="117"/>
      <c r="P30" s="205"/>
      <c r="Q30" s="205"/>
      <c r="R30" s="117"/>
      <c r="S30" s="176"/>
      <c r="T30" s="184">
        <f>SUM(Fiji[[#This Row],[Caritas]:[WHO]])</f>
        <v>0</v>
      </c>
    </row>
    <row r="31" spans="1:20" ht="23" customHeight="1" thickBot="1">
      <c r="A31" s="136" t="s">
        <v>71</v>
      </c>
      <c r="B31" s="5" t="s">
        <v>76</v>
      </c>
      <c r="C31" s="6"/>
      <c r="D31" s="6"/>
      <c r="E31" s="118"/>
      <c r="F31" s="6"/>
      <c r="G31" s="118"/>
      <c r="H31" s="118"/>
      <c r="I31" s="204">
        <v>700</v>
      </c>
      <c r="J31" s="118"/>
      <c r="K31" s="118"/>
      <c r="L31" s="118"/>
      <c r="M31" s="204">
        <v>70</v>
      </c>
      <c r="N31" s="204"/>
      <c r="O31" s="118"/>
      <c r="P31" s="204"/>
      <c r="Q31" s="204">
        <v>160</v>
      </c>
      <c r="R31" s="118"/>
      <c r="S31" s="175"/>
      <c r="T31" s="185">
        <f>SUM(Fiji[[#This Row],[Caritas]:[WHO]])</f>
        <v>930</v>
      </c>
    </row>
    <row r="32" spans="1:20" ht="23" customHeight="1" thickBot="1">
      <c r="A32" s="136" t="s">
        <v>71</v>
      </c>
      <c r="B32" s="9" t="s">
        <v>77</v>
      </c>
      <c r="C32" s="11">
        <v>600</v>
      </c>
      <c r="D32" s="11"/>
      <c r="E32" s="117"/>
      <c r="F32" s="11"/>
      <c r="G32" s="117"/>
      <c r="H32" s="117"/>
      <c r="I32" s="205"/>
      <c r="J32" s="117"/>
      <c r="K32" s="117"/>
      <c r="L32" s="117"/>
      <c r="M32" s="205"/>
      <c r="N32" s="205"/>
      <c r="O32" s="117"/>
      <c r="P32" s="205"/>
      <c r="Q32" s="205"/>
      <c r="R32" s="117"/>
      <c r="S32" s="176"/>
      <c r="T32" s="186">
        <f>SUM(Fiji[[#This Row],[Caritas]:[WHO]])</f>
        <v>600</v>
      </c>
    </row>
    <row r="33" spans="1:20" ht="23" customHeight="1" thickBot="1">
      <c r="A33" s="136" t="s">
        <v>71</v>
      </c>
      <c r="B33" s="9" t="s">
        <v>25</v>
      </c>
      <c r="C33" s="11">
        <v>4800</v>
      </c>
      <c r="D33" s="11"/>
      <c r="E33" s="117"/>
      <c r="F33" s="11"/>
      <c r="G33" s="117"/>
      <c r="H33" s="117"/>
      <c r="I33" s="205">
        <v>5000</v>
      </c>
      <c r="J33" s="117"/>
      <c r="K33" s="117"/>
      <c r="L33" s="117"/>
      <c r="M33" s="205"/>
      <c r="N33" s="205"/>
      <c r="O33" s="117"/>
      <c r="P33" s="205"/>
      <c r="Q33" s="205"/>
      <c r="R33" s="117"/>
      <c r="S33" s="176"/>
      <c r="T33" s="184">
        <f>SUM(Fiji[[#This Row],[Caritas]:[WHO]])</f>
        <v>9800</v>
      </c>
    </row>
    <row r="34" spans="1:20" ht="23" customHeight="1" thickBot="1">
      <c r="A34" s="136" t="s">
        <v>71</v>
      </c>
      <c r="B34" s="9" t="s">
        <v>20</v>
      </c>
      <c r="C34" s="11"/>
      <c r="D34" s="11"/>
      <c r="E34" s="117"/>
      <c r="F34" s="11"/>
      <c r="G34" s="117"/>
      <c r="H34" s="117"/>
      <c r="I34" s="205">
        <v>3</v>
      </c>
      <c r="J34" s="117"/>
      <c r="K34" s="117"/>
      <c r="L34" s="117"/>
      <c r="M34" s="205"/>
      <c r="N34" s="205"/>
      <c r="O34" s="117"/>
      <c r="P34" s="205"/>
      <c r="Q34" s="205"/>
      <c r="R34" s="117"/>
      <c r="S34" s="176"/>
      <c r="T34" s="184">
        <f>SUM(Fiji[[#This Row],[Caritas]:[WHO]])</f>
        <v>3</v>
      </c>
    </row>
    <row r="35" spans="1:20" ht="22" customHeight="1" thickBot="1">
      <c r="A35" s="137" t="s">
        <v>71</v>
      </c>
      <c r="B35" s="38" t="s">
        <v>22</v>
      </c>
      <c r="C35" s="39"/>
      <c r="D35" s="219"/>
      <c r="E35" s="40"/>
      <c r="F35" s="39"/>
      <c r="G35" s="40"/>
      <c r="H35" s="40"/>
      <c r="I35" s="223"/>
      <c r="J35" s="40"/>
      <c r="K35" s="40"/>
      <c r="L35" s="40"/>
      <c r="M35" s="207"/>
      <c r="N35" s="223"/>
      <c r="O35" s="40"/>
      <c r="P35" s="223"/>
      <c r="Q35" s="223"/>
      <c r="R35" s="40"/>
      <c r="S35" s="229"/>
      <c r="T35" s="190">
        <f>SUM(Fiji[[#This Row],[Caritas]:[WHO]])</f>
        <v>0</v>
      </c>
    </row>
    <row r="36" spans="1:20" ht="22" customHeight="1" thickBot="1">
      <c r="A36" s="132" t="s">
        <v>29</v>
      </c>
      <c r="B36" s="133" t="s">
        <v>26</v>
      </c>
      <c r="C36" s="134"/>
      <c r="D36" s="134"/>
      <c r="E36" s="135"/>
      <c r="F36" s="134"/>
      <c r="G36" s="135"/>
      <c r="H36" s="135"/>
      <c r="I36" s="135"/>
      <c r="J36" s="135"/>
      <c r="K36" s="44"/>
      <c r="L36" s="135"/>
      <c r="M36" s="135"/>
      <c r="N36" s="135"/>
      <c r="O36" s="135"/>
      <c r="P36" s="135"/>
      <c r="Q36" s="208"/>
      <c r="R36" s="135"/>
      <c r="S36" s="181"/>
      <c r="T36" s="191">
        <f>SUM(Fiji[[#This Row],[Caritas]:[WHO]])</f>
        <v>0</v>
      </c>
    </row>
    <row r="37" spans="1:20" ht="22" customHeight="1" thickBot="1">
      <c r="A37" s="20" t="s">
        <v>29</v>
      </c>
      <c r="B37" s="9" t="s">
        <v>23</v>
      </c>
      <c r="C37" s="11"/>
      <c r="D37" s="11"/>
      <c r="E37" s="12"/>
      <c r="F37" s="11"/>
      <c r="G37" s="12"/>
      <c r="H37" s="12"/>
      <c r="I37" s="205"/>
      <c r="J37" s="12"/>
      <c r="K37" s="117"/>
      <c r="L37" s="12"/>
      <c r="M37" s="205"/>
      <c r="N37" s="205"/>
      <c r="O37" s="12"/>
      <c r="P37" s="205"/>
      <c r="Q37" s="205"/>
      <c r="R37" s="117"/>
      <c r="S37" s="176">
        <v>9</v>
      </c>
      <c r="T37" s="184">
        <f>SUM(Fiji[[#This Row],[Caritas]:[WHO]])</f>
        <v>9</v>
      </c>
    </row>
    <row r="38" spans="1:20" ht="22" customHeight="1" thickBot="1">
      <c r="A38" s="20" t="s">
        <v>29</v>
      </c>
      <c r="B38" s="10" t="s">
        <v>24</v>
      </c>
      <c r="C38" s="15"/>
      <c r="D38" s="15"/>
      <c r="E38" s="16"/>
      <c r="F38" s="15"/>
      <c r="G38" s="16"/>
      <c r="H38" s="16"/>
      <c r="I38" s="206">
        <v>6</v>
      </c>
      <c r="J38" s="16"/>
      <c r="K38" s="40"/>
      <c r="L38" s="16"/>
      <c r="M38" s="206"/>
      <c r="N38" s="206"/>
      <c r="O38" s="16"/>
      <c r="P38" s="206"/>
      <c r="Q38" s="223"/>
      <c r="R38" s="16"/>
      <c r="S38" s="179">
        <v>2</v>
      </c>
      <c r="T38" s="188">
        <f>SUM(Fiji[[#This Row],[Caritas]:[WHO]])</f>
        <v>8</v>
      </c>
    </row>
    <row r="39" spans="1:20" ht="22" customHeight="1" thickBot="1">
      <c r="A39" s="17" t="s">
        <v>30</v>
      </c>
      <c r="B39" s="1" t="s">
        <v>50</v>
      </c>
      <c r="C39" s="2"/>
      <c r="D39" s="2"/>
      <c r="E39" s="3"/>
      <c r="F39" s="2"/>
      <c r="G39" s="3"/>
      <c r="H39" s="3"/>
      <c r="I39" s="203"/>
      <c r="J39" s="3"/>
      <c r="K39" s="3"/>
      <c r="L39" s="3"/>
      <c r="M39" s="203"/>
      <c r="N39" s="203"/>
      <c r="O39" s="3"/>
      <c r="P39" s="203"/>
      <c r="Q39" s="203"/>
      <c r="R39" s="3"/>
      <c r="S39" s="182"/>
      <c r="T39" s="183">
        <f>SUM(Fiji[[#This Row],[Caritas]:[WHO]])</f>
        <v>0</v>
      </c>
    </row>
    <row r="40" spans="1:20" ht="22" customHeight="1" thickBot="1">
      <c r="A40" s="17" t="s">
        <v>30</v>
      </c>
      <c r="B40" s="9" t="s">
        <v>9</v>
      </c>
      <c r="C40" s="11"/>
      <c r="D40" s="11"/>
      <c r="E40" s="117"/>
      <c r="F40" s="11"/>
      <c r="G40" s="117"/>
      <c r="H40" s="117"/>
      <c r="I40" s="205"/>
      <c r="J40" s="117"/>
      <c r="K40" s="117"/>
      <c r="L40" s="117"/>
      <c r="M40" s="205"/>
      <c r="N40" s="205"/>
      <c r="O40" s="117"/>
      <c r="P40" s="205">
        <v>10</v>
      </c>
      <c r="Q40" s="205"/>
      <c r="R40" s="117"/>
      <c r="S40" s="176"/>
      <c r="T40" s="184">
        <f>SUM(Fiji[[#This Row],[Caritas]:[WHO]])</f>
        <v>10</v>
      </c>
    </row>
    <row r="41" spans="1:20" ht="22" customHeight="1" thickBot="1">
      <c r="A41" s="17" t="s">
        <v>30</v>
      </c>
      <c r="B41" s="9" t="s">
        <v>10</v>
      </c>
      <c r="C41" s="11"/>
      <c r="D41" s="11"/>
      <c r="E41" s="117"/>
      <c r="F41" s="11"/>
      <c r="G41" s="117"/>
      <c r="H41" s="117"/>
      <c r="I41" s="205"/>
      <c r="J41" s="117"/>
      <c r="K41" s="117"/>
      <c r="L41" s="117"/>
      <c r="M41" s="205"/>
      <c r="N41" s="205"/>
      <c r="O41" s="117"/>
      <c r="P41" s="205"/>
      <c r="Q41" s="205">
        <v>4520</v>
      </c>
      <c r="R41" s="117"/>
      <c r="S41" s="176"/>
      <c r="T41" s="184">
        <f>SUM(Fiji[[#This Row],[Caritas]:[WHO]])</f>
        <v>4520</v>
      </c>
    </row>
    <row r="42" spans="1:20" ht="22" customHeight="1" thickBot="1">
      <c r="A42" s="138" t="s">
        <v>30</v>
      </c>
      <c r="B42" s="139" t="s">
        <v>21</v>
      </c>
      <c r="C42" s="140"/>
      <c r="D42" s="220"/>
      <c r="E42" s="141"/>
      <c r="F42" s="140"/>
      <c r="G42" s="141"/>
      <c r="H42" s="141"/>
      <c r="I42" s="224"/>
      <c r="J42" s="141"/>
      <c r="K42" s="23"/>
      <c r="L42" s="141"/>
      <c r="M42" s="141"/>
      <c r="N42" s="224"/>
      <c r="O42" s="141"/>
      <c r="P42" s="224"/>
      <c r="Q42" s="23"/>
      <c r="R42" s="141"/>
      <c r="S42" s="230"/>
      <c r="T42" s="192">
        <f>SUM(Fiji[[#This Row],[Caritas]:[WHO]])</f>
        <v>0</v>
      </c>
    </row>
  </sheetData>
  <mergeCells count="1">
    <mergeCell ref="A1:T1"/>
  </mergeCells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20</vt:i4>
      </vt:variant>
    </vt:vector>
  </HeadingPairs>
  <TitlesOfParts>
    <vt:vector size="20" baseType="lpstr">
      <vt:lpstr>Summary Pacific</vt:lpstr>
      <vt:lpstr>CHART per country</vt:lpstr>
      <vt:lpstr>CHART per items</vt:lpstr>
      <vt:lpstr>GPS Coordinates</vt:lpstr>
      <vt:lpstr>OZ</vt:lpstr>
      <vt:lpstr>NZ</vt:lpstr>
      <vt:lpstr>NC</vt:lpstr>
      <vt:lpstr>VU</vt:lpstr>
      <vt:lpstr>FJ</vt:lpstr>
      <vt:lpstr>SI</vt:lpstr>
      <vt:lpstr>TO</vt:lpstr>
      <vt:lpstr>SA</vt:lpstr>
      <vt:lpstr>TU</vt:lpstr>
      <vt:lpstr>CI</vt:lpstr>
      <vt:lpstr>PNG</vt:lpstr>
      <vt:lpstr>FSM</vt:lpstr>
      <vt:lpstr>KI</vt:lpstr>
      <vt:lpstr>PA</vt:lpstr>
      <vt:lpstr>RMI</vt:lpstr>
      <vt:lpstr>Link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 Chane</dc:creator>
  <cp:lastModifiedBy>Xavier Génot</cp:lastModifiedBy>
  <dcterms:created xsi:type="dcterms:W3CDTF">2015-11-02T09:52:49Z</dcterms:created>
  <dcterms:modified xsi:type="dcterms:W3CDTF">2016-07-24T23:51:52Z</dcterms:modified>
</cp:coreProperties>
</file>