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zurenk\Dropbox (United Nations HC)\Ukraine\HRP 2016\"/>
    </mc:Choice>
  </mc:AlternateContent>
  <bookViews>
    <workbookView xWindow="0" yWindow="0" windowWidth="23040" windowHeight="10092"/>
  </bookViews>
  <sheets>
    <sheet name="Sheet1" sheetId="1" r:id="rId1"/>
  </sheets>
  <definedNames>
    <definedName name="_xlnm.Print_Area" localSheetId="0">Sheet1!$A$1:$G$21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J25" i="1"/>
  <c r="L25" i="1"/>
  <c r="J24" i="1"/>
  <c r="L24" i="1"/>
  <c r="J23" i="1"/>
  <c r="L23" i="1"/>
  <c r="J22" i="1"/>
  <c r="L22" i="1"/>
  <c r="J11" i="1"/>
  <c r="L11" i="1"/>
  <c r="J3" i="1"/>
  <c r="L3" i="1"/>
  <c r="G37" i="1"/>
  <c r="G39" i="1"/>
  <c r="H39" i="1"/>
  <c r="L20" i="1"/>
  <c r="J41" i="1"/>
  <c r="K41" i="1"/>
  <c r="F44" i="1"/>
  <c r="G44" i="1"/>
  <c r="H44" i="1"/>
  <c r="J4" i="1"/>
  <c r="L4" i="1"/>
  <c r="L7" i="1"/>
  <c r="L8" i="1"/>
  <c r="L9" i="1"/>
  <c r="L10" i="1"/>
  <c r="L12" i="1"/>
  <c r="L14" i="1"/>
  <c r="L26" i="1"/>
  <c r="L27" i="1"/>
  <c r="J39" i="1"/>
</calcChain>
</file>

<file path=xl/sharedStrings.xml><?xml version="1.0" encoding="utf-8"?>
<sst xmlns="http://schemas.openxmlformats.org/spreadsheetml/2006/main" count="76" uniqueCount="68">
  <si>
    <t>#</t>
  </si>
  <si>
    <t>HH/ind.</t>
  </si>
  <si>
    <t xml:space="preserve">Определение </t>
  </si>
  <si>
    <t>Стоимость</t>
  </si>
  <si>
    <t xml:space="preserve">100 долларов США / на человека </t>
  </si>
  <si>
    <t xml:space="preserve">Все области кроме неподконтрольных правительству Украины территорий </t>
  </si>
  <si>
    <t xml:space="preserve">Продолжительность / реализация </t>
  </si>
  <si>
    <t xml:space="preserve">Единоразоая на зимний период /  на протяжение года </t>
  </si>
  <si>
    <t>минимум 6 месяцев, желательно 12.</t>
  </si>
  <si>
    <t>Город средних размеров до 660  долларов США/ в год на домохозяйство</t>
  </si>
  <si>
    <t xml:space="preserve">300 - 400 долларов США на человека </t>
  </si>
  <si>
    <t xml:space="preserve">Донецк ; Луганск подконтрольная правительству Украины территории (очень ограниченно) ; неподконтрольная территория большая потребность </t>
  </si>
  <si>
    <t>3 - 5  дней/на дом</t>
  </si>
  <si>
    <t>30 - 45 дней/на дом</t>
  </si>
  <si>
    <t>7 -15 дней /на дом</t>
  </si>
  <si>
    <t>8000  долларов США/домохозяйство  (2 чел.в доме)  + 1000 долларов на еще одного человека</t>
  </si>
  <si>
    <t>45-90 дней / на дом</t>
  </si>
  <si>
    <t xml:space="preserve"> Материалы для основного утепления дома на зиму.</t>
  </si>
  <si>
    <t>80 -100 долларов США</t>
  </si>
  <si>
    <t xml:space="preserve">7 -10 дней /  на дом </t>
  </si>
  <si>
    <t>Пострадавшие села вдоль бывшей линии соприкосновения</t>
  </si>
  <si>
    <t>Преимущественно Донецк и Луганск</t>
  </si>
  <si>
    <t xml:space="preserve">100-250 долларов на домохозяйство </t>
  </si>
  <si>
    <t>Преимущественно Донецк и Луганск, Пострадавшие села вдоль бывшей линии соприкосновения</t>
  </si>
  <si>
    <t>110 долларов США/ на домохозяйство без обогревателя
200  долларов США/ на домохозяйство + обогреватель</t>
  </si>
  <si>
    <t> 80 - 100 долларов США /на человека</t>
  </si>
  <si>
    <t>Сезонные мероприятия,  продолжение зимы 2015 г., подготовка к зиме 2016 г.</t>
  </si>
  <si>
    <t>Сезонные мероприятия,  продолжение зимы 2015 г.(25%), подготовка к зиме 2016 г. (75%)</t>
  </si>
  <si>
    <t>200  долларов США / домохозяйство</t>
  </si>
  <si>
    <r>
      <t xml:space="preserve">Обеспечение товарами   </t>
    </r>
    <r>
      <rPr>
        <sz val="11"/>
        <color theme="1"/>
        <rFont val="Calibri"/>
        <family val="2"/>
        <charset val="204"/>
      </rPr>
      <t>̶   зимняя одежда, куртки, термобелье, обувь</t>
    </r>
  </si>
  <si>
    <t>Обеспечение товарами   ̶   постельное белье, наволочки для подушек, одеяла</t>
  </si>
  <si>
    <t>16 долларов США постельное белье</t>
  </si>
  <si>
    <t>8 долларов США одеяло</t>
  </si>
  <si>
    <t xml:space="preserve"> Материалы для крыши и застекление для ремонта домов во избежание разрушения и для стабилизации жилищных условий ВПЛ/вернувшихся людей/ пострадавшего населения. </t>
  </si>
  <si>
    <t xml:space="preserve">Матрица видов помощи (План гуманитарного реагирования 2016 г.) </t>
  </si>
  <si>
    <t>Окончательная версия: 05 ноября 2015</t>
  </si>
  <si>
    <t>Выплата единоразового денежного гранта для подготовки к зиме  (коммунальные услуги  + непродовольственные товары + одежда) с помощью банковских переводов или ваучеров</t>
  </si>
  <si>
    <t>Вид помощи</t>
  </si>
  <si>
    <t>Территория</t>
  </si>
  <si>
    <t>Многоцелевой денежный грант или грант для подготовки к зиме</t>
  </si>
  <si>
    <t xml:space="preserve">Денежная помощь на аренду или другие виды денежной помощи на жилье </t>
  </si>
  <si>
    <t>Подготовка мест компактного проживания к зиме</t>
  </si>
  <si>
    <t>Легкие и средние ремонтные работы</t>
  </si>
  <si>
    <t>Капитальный ремонт</t>
  </si>
  <si>
    <t xml:space="preserve">Реконструкция / постоянное жилье </t>
  </si>
  <si>
    <t>Подготовка к зиме (утепление)</t>
  </si>
  <si>
    <t>Соединение и ремонт сетей коммунальных сетей</t>
  </si>
  <si>
    <t>Твердое топливо и обогреватели</t>
  </si>
  <si>
    <t>Непродовольственная помощь (одежда)</t>
  </si>
  <si>
    <t>Непродовольственная помощь (белье)</t>
  </si>
  <si>
    <t>Непродовольственная помощь (общее)</t>
  </si>
  <si>
    <t xml:space="preserve">Обеспечение надлежащего и соответствующего требованиям жилья.   В качестве ответа на потенциальную угрозу выселения. Возможность расселения мест компактного проживания.  Деятельность по денежной помощи соответствует показателям стоимости аренды и коммунальных услуг. </t>
  </si>
  <si>
    <t xml:space="preserve"> Легкий ремонт и обеспечение непродовольственных товаров для мест компактного проживания</t>
  </si>
  <si>
    <t>Специализированные коллективные центры для размешения ВПЛ с особыми потребностями  (например учереждения, дома престарелых, детские дома, размешение для людей с ограниченными возможностями)</t>
  </si>
  <si>
    <t xml:space="preserve">Основные ремонтные работы включают в себе: водоснабжение и канализация; електроэнергия; окна;  базовое восстановление и ремонт крыши; система отопления </t>
  </si>
  <si>
    <r>
      <t xml:space="preserve"> Частичное восстановление одной или нескольких стен. Полный цементный сейсмический пояс  и соо</t>
    </r>
    <r>
      <rPr>
        <sz val="11"/>
        <rFont val="Calibri"/>
        <family val="2"/>
        <scheme val="minor"/>
      </rPr>
      <t>тветствующая реконструкция. Частичное покрытие пола  ( теплая комната). Частичный ремонт дверей и окон.</t>
    </r>
    <r>
      <rPr>
        <sz val="11"/>
        <color theme="1"/>
        <rFont val="Calibri"/>
        <family val="2"/>
        <scheme val="minor"/>
      </rPr>
      <t xml:space="preserve">  Частичное открытие (теплая комната). Полный ремонт крыши. Частичное утепление. Обеспечение основных санитарных условий и системы отопления. </t>
    </r>
  </si>
  <si>
    <t>Восстановление  НОВОГО полностью конструктивно-прочного небольшого дома на существующем фундаменте. В среднем на человека приходится от 10 до 12 м2 (общая площадь). Утепление. Основная мебель (кровать). Система отпления. Водопровод и канализация.   Возможность будущего расширения будет высоко оценена.</t>
  </si>
  <si>
    <t xml:space="preserve">Условие:  другие работы  проводятся в координации с ремонтами и дополняют общую деятельность в качестве последнего средства </t>
  </si>
  <si>
    <t>Предоставление соответствующего твердого топлива для подготовки к зиме. Обогреватель в случае необходимости (20% случаев)</t>
  </si>
  <si>
    <t>Обеспечение товарами, как набор для кухни, гигиенические наборы (если не предоставлено партнерами Кластера по вопросам гигиены), кровати и матрасы</t>
  </si>
  <si>
    <t>Сельская местность до  600 долларов США/ в год на домохозяйство</t>
  </si>
  <si>
    <t xml:space="preserve">Город до 2040  долларов США/ в год на домохозяйство </t>
  </si>
  <si>
    <t>До 600 долларов США на человека, если специализирован</t>
  </si>
  <si>
    <t>300- 400 для легкого ремонта</t>
  </si>
  <si>
    <t xml:space="preserve">до 800 долларов США - средний ремонт  </t>
  </si>
  <si>
    <t>до 4000 долларов США  на домохозяйство (2 чел.)  дополнительные + 500 долларов США на каждого дополнительного человека.</t>
  </si>
  <si>
    <t>Особое внимание 5 областям на Востоке</t>
  </si>
  <si>
    <t xml:space="preserve"> Сезонная деятельность (позднее лето, осень 2016) обычно от  10 до 45 дней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</si>
</sst>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&quot;$&quot;#,##0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20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E74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4472C4"/>
      </bottom>
      <diagonal/>
    </border>
    <border>
      <left/>
      <right style="medium">
        <color rgb="FFFFFFFF"/>
      </right>
      <top/>
      <bottom/>
      <diagonal/>
    </border>
    <border>
      <left style="medium">
        <color rgb="FF4472C4"/>
      </left>
      <right style="medium">
        <color rgb="FFFFFFFF"/>
      </right>
      <top style="medium">
        <color rgb="FF4472C4"/>
      </top>
      <bottom/>
      <diagonal/>
    </border>
    <border>
      <left style="medium">
        <color rgb="FF4472C4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4472C4"/>
      </left>
      <right style="medium">
        <color rgb="FFFFFFFF"/>
      </right>
      <top style="medium">
        <color rgb="FFFFFFFF"/>
      </top>
      <bottom/>
      <diagonal/>
    </border>
    <border>
      <left style="medium">
        <color rgb="FF4472C4"/>
      </left>
      <right style="medium">
        <color rgb="FFFFFFFF"/>
      </right>
      <top/>
      <bottom/>
      <diagonal/>
    </border>
    <border>
      <left style="medium">
        <color rgb="FF4472C4"/>
      </left>
      <right style="medium">
        <color rgb="FFFFFFFF"/>
      </right>
      <top/>
      <bottom style="medium">
        <color rgb="FF4472C4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 style="medium">
        <color theme="0"/>
      </top>
      <bottom/>
      <diagonal/>
    </border>
    <border>
      <left style="medium">
        <color indexed="64"/>
      </left>
      <right style="medium">
        <color rgb="FF4472C4"/>
      </right>
      <top/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rgb="FF4472C4"/>
      </right>
      <top/>
      <bottom style="medium">
        <color rgb="FF4472C4"/>
      </bottom>
      <diagonal/>
    </border>
    <border>
      <left style="medium">
        <color indexed="64"/>
      </left>
      <right style="medium">
        <color rgb="FF4472C4"/>
      </right>
      <top style="medium">
        <color rgb="FF4472C4"/>
      </top>
      <bottom/>
      <diagonal/>
    </border>
    <border>
      <left style="medium">
        <color indexed="64"/>
      </left>
      <right style="medium">
        <color rgb="FF4472C4"/>
      </right>
      <top/>
      <bottom/>
      <diagonal/>
    </border>
    <border>
      <left style="medium">
        <color indexed="64"/>
      </left>
      <right style="medium">
        <color rgb="FF4472C4"/>
      </right>
      <top style="medium">
        <color rgb="FFFFFFFF"/>
      </top>
      <bottom/>
      <diagonal/>
    </border>
    <border>
      <left style="medium">
        <color indexed="64"/>
      </left>
      <right/>
      <top style="medium">
        <color theme="0"/>
      </top>
      <bottom/>
      <diagonal/>
    </border>
    <border>
      <left style="medium">
        <color rgb="FFFFFFFF"/>
      </left>
      <right style="medium">
        <color rgb="FFFFFFFF"/>
      </right>
      <top style="medium">
        <color rgb="FF002060"/>
      </top>
      <bottom/>
      <diagonal/>
    </border>
    <border>
      <left/>
      <right style="medium">
        <color rgb="FFFFFFFF"/>
      </right>
      <top style="medium">
        <color rgb="FF002060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5" fontId="0" fillId="0" borderId="0" xfId="0" applyNumberFormat="1"/>
    <xf numFmtId="0" fontId="0" fillId="0" borderId="0" xfId="0" applyNumberFormat="1"/>
    <xf numFmtId="164" fontId="0" fillId="0" borderId="0" xfId="1" applyFont="1"/>
    <xf numFmtId="164" fontId="0" fillId="0" borderId="0" xfId="0" applyNumberFormat="1"/>
    <xf numFmtId="166" fontId="0" fillId="0" borderId="0" xfId="0" applyNumberFormat="1"/>
    <xf numFmtId="166" fontId="0" fillId="0" borderId="0" xfId="1" applyNumberFormat="1" applyFont="1"/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top" wrapText="1"/>
    </xf>
    <xf numFmtId="0" fontId="0" fillId="2" borderId="17" xfId="0" applyFont="1" applyFill="1" applyBorder="1" applyAlignment="1">
      <alignment vertical="center" wrapText="1"/>
    </xf>
    <xf numFmtId="0" fontId="0" fillId="2" borderId="19" xfId="0" applyFont="1" applyFill="1" applyBorder="1" applyAlignment="1">
      <alignment vertical="center" wrapText="1"/>
    </xf>
    <xf numFmtId="0" fontId="0" fillId="2" borderId="22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0" fillId="4" borderId="6" xfId="0" applyFont="1" applyFill="1" applyBorder="1" applyAlignment="1">
      <alignment horizontal="left" vertical="center" wrapText="1"/>
    </xf>
    <xf numFmtId="0" fontId="0" fillId="4" borderId="11" xfId="0" applyFont="1" applyFill="1" applyBorder="1" applyAlignment="1">
      <alignment horizontal="left" vertical="center" wrapText="1"/>
    </xf>
    <xf numFmtId="0" fontId="0" fillId="4" borderId="7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4" borderId="0" xfId="0" applyFont="1" applyFill="1" applyAlignment="1">
      <alignment horizontal="left"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0" fillId="3" borderId="0" xfId="0" applyFont="1" applyFill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0" fillId="3" borderId="2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0" fillId="3" borderId="2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left" vertical="center" wrapText="1"/>
    </xf>
    <xf numFmtId="0" fontId="0" fillId="3" borderId="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vertical="top" wrapText="1"/>
    </xf>
    <xf numFmtId="0" fontId="2" fillId="2" borderId="17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0" fillId="3" borderId="11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0" fillId="4" borderId="6" xfId="0" applyFont="1" applyFill="1" applyBorder="1" applyAlignment="1">
      <alignment horizontal="left" vertical="center" wrapText="1"/>
    </xf>
    <xf numFmtId="0" fontId="0" fillId="4" borderId="11" xfId="0" applyFont="1" applyFill="1" applyBorder="1" applyAlignment="1">
      <alignment horizontal="left" vertical="center" wrapText="1"/>
    </xf>
    <xf numFmtId="0" fontId="0" fillId="4" borderId="7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8" fillId="3" borderId="3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40822</xdr:colOff>
      <xdr:row>12</xdr:row>
      <xdr:rowOff>245828</xdr:rowOff>
    </xdr:from>
    <xdr:to>
      <xdr:col>1</xdr:col>
      <xdr:colOff>5104</xdr:colOff>
      <xdr:row>12</xdr:row>
      <xdr:rowOff>925317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2" y="4883142"/>
          <a:ext cx="715396" cy="659507"/>
        </a:xfrm>
        <a:prstGeom prst="rect">
          <a:avLst/>
        </a:prstGeom>
      </xdr:spPr>
    </xdr:pic>
    <xdr:clientData/>
  </xdr:twoCellAnchor>
  <xdr:twoCellAnchor editAs="oneCell">
    <xdr:from>
      <xdr:col>0</xdr:col>
      <xdr:colOff>25855</xdr:colOff>
      <xdr:row>16</xdr:row>
      <xdr:rowOff>626570</xdr:rowOff>
    </xdr:from>
    <xdr:to>
      <xdr:col>1</xdr:col>
      <xdr:colOff>37061</xdr:colOff>
      <xdr:row>17</xdr:row>
      <xdr:rowOff>413620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55" y="7582541"/>
          <a:ext cx="762320" cy="705650"/>
        </a:xfrm>
        <a:prstGeom prst="rect">
          <a:avLst/>
        </a:prstGeom>
      </xdr:spPr>
    </xdr:pic>
    <xdr:clientData/>
  </xdr:twoCellAnchor>
  <xdr:twoCellAnchor editAs="oneCell">
    <xdr:from>
      <xdr:col>0</xdr:col>
      <xdr:colOff>104354</xdr:colOff>
      <xdr:row>2</xdr:row>
      <xdr:rowOff>326372</xdr:rowOff>
    </xdr:from>
    <xdr:to>
      <xdr:col>1</xdr:col>
      <xdr:colOff>5603</xdr:colOff>
      <xdr:row>3</xdr:row>
      <xdr:rowOff>165991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54" y="885966"/>
          <a:ext cx="627530" cy="62893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</xdr:colOff>
      <xdr:row>7</xdr:row>
      <xdr:rowOff>191861</xdr:rowOff>
    </xdr:from>
    <xdr:to>
      <xdr:col>1</xdr:col>
      <xdr:colOff>78580</xdr:colOff>
      <xdr:row>8</xdr:row>
      <xdr:rowOff>411274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4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" y="2956832"/>
          <a:ext cx="822551" cy="7636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2562225</xdr:colOff>
      <xdr:row>0</xdr:row>
      <xdr:rowOff>457242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52825" cy="457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view="pageBreakPreview" topLeftCell="A10" zoomScale="70" zoomScaleNormal="85" zoomScaleSheetLayoutView="70" zoomScalePageLayoutView="70" workbookViewId="0">
      <selection activeCell="F7" sqref="F7:F9"/>
    </sheetView>
  </sheetViews>
  <sheetFormatPr defaultRowHeight="14.4" x14ac:dyDescent="0.3"/>
  <cols>
    <col min="1" max="1" width="10.88671875" customWidth="1"/>
    <col min="2" max="2" width="3.5546875" bestFit="1" customWidth="1"/>
    <col min="3" max="3" width="39.5546875" customWidth="1"/>
    <col min="4" max="4" width="68.5546875" customWidth="1"/>
    <col min="5" max="5" width="28.6640625" customWidth="1"/>
    <col min="6" max="6" width="22.109375" customWidth="1"/>
    <col min="7" max="7" width="34.44140625" customWidth="1"/>
    <col min="8" max="8" width="11.5546875" bestFit="1" customWidth="1"/>
    <col min="9" max="9" width="11.5546875" customWidth="1"/>
    <col min="10" max="10" width="14.33203125" hidden="1" customWidth="1"/>
    <col min="11" max="11" width="0" hidden="1" customWidth="1"/>
    <col min="12" max="12" width="11.6640625" hidden="1" customWidth="1"/>
    <col min="13" max="16" width="0" hidden="1" customWidth="1"/>
  </cols>
  <sheetData>
    <row r="1" spans="1:15" ht="39" customHeight="1" x14ac:dyDescent="0.5">
      <c r="D1" s="63" t="s">
        <v>34</v>
      </c>
      <c r="E1" s="63"/>
      <c r="F1" s="63"/>
      <c r="G1" s="15" t="s">
        <v>35</v>
      </c>
    </row>
    <row r="2" spans="1:15" s="64" customFormat="1" ht="31.8" thickBot="1" x14ac:dyDescent="0.35">
      <c r="A2" s="39"/>
      <c r="B2" s="1" t="s">
        <v>0</v>
      </c>
      <c r="C2" s="2" t="s">
        <v>37</v>
      </c>
      <c r="D2" s="2" t="s">
        <v>2</v>
      </c>
      <c r="E2" s="2" t="s">
        <v>3</v>
      </c>
      <c r="F2" s="2" t="s">
        <v>38</v>
      </c>
      <c r="G2" s="10" t="s">
        <v>6</v>
      </c>
      <c r="K2" s="3" t="s">
        <v>1</v>
      </c>
    </row>
    <row r="3" spans="1:15" ht="58.2" thickBot="1" x14ac:dyDescent="0.35">
      <c r="A3" s="11"/>
      <c r="B3" s="35">
        <v>1</v>
      </c>
      <c r="C3" s="19" t="s">
        <v>39</v>
      </c>
      <c r="D3" s="20" t="s">
        <v>36</v>
      </c>
      <c r="E3" s="20" t="s">
        <v>4</v>
      </c>
      <c r="F3" s="20" t="s">
        <v>5</v>
      </c>
      <c r="G3" s="20" t="s">
        <v>7</v>
      </c>
      <c r="J3" s="4">
        <f>300*1.25</f>
        <v>375</v>
      </c>
      <c r="K3" s="5">
        <v>80000</v>
      </c>
      <c r="L3" s="4">
        <f>J3*K3</f>
        <v>30000000</v>
      </c>
      <c r="O3">
        <f>N3*12</f>
        <v>0</v>
      </c>
    </row>
    <row r="4" spans="1:15" ht="43.2" x14ac:dyDescent="0.3">
      <c r="A4" s="58"/>
      <c r="B4" s="61">
        <v>2</v>
      </c>
      <c r="C4" s="52" t="s">
        <v>40</v>
      </c>
      <c r="D4" s="55" t="s">
        <v>51</v>
      </c>
      <c r="E4" s="16" t="s">
        <v>60</v>
      </c>
      <c r="F4" s="55" t="s">
        <v>5</v>
      </c>
      <c r="G4" s="55" t="s">
        <v>8</v>
      </c>
      <c r="J4" s="4">
        <f>171*6</f>
        <v>1026</v>
      </c>
      <c r="K4" s="5">
        <v>5000</v>
      </c>
      <c r="L4" s="4">
        <f>J4*K4</f>
        <v>5130000</v>
      </c>
    </row>
    <row r="5" spans="1:15" ht="43.2" x14ac:dyDescent="0.3">
      <c r="A5" s="59"/>
      <c r="B5" s="46"/>
      <c r="C5" s="53"/>
      <c r="D5" s="56"/>
      <c r="E5" s="17" t="s">
        <v>9</v>
      </c>
      <c r="F5" s="56"/>
      <c r="G5" s="56"/>
      <c r="J5" s="4"/>
      <c r="K5" s="5"/>
      <c r="L5" s="4"/>
    </row>
    <row r="6" spans="1:15" ht="29.4" thickBot="1" x14ac:dyDescent="0.35">
      <c r="A6" s="60"/>
      <c r="B6" s="62"/>
      <c r="C6" s="54"/>
      <c r="D6" s="57"/>
      <c r="E6" s="18" t="s">
        <v>61</v>
      </c>
      <c r="F6" s="57"/>
      <c r="G6" s="57"/>
      <c r="J6" s="4"/>
      <c r="K6" s="5"/>
      <c r="L6" s="4"/>
    </row>
    <row r="7" spans="1:15" ht="28.8" x14ac:dyDescent="0.3">
      <c r="A7" s="42"/>
      <c r="B7" s="45">
        <v>3</v>
      </c>
      <c r="C7" s="48" t="s">
        <v>41</v>
      </c>
      <c r="D7" s="21" t="s">
        <v>52</v>
      </c>
      <c r="E7" s="21" t="s">
        <v>10</v>
      </c>
      <c r="F7" s="40" t="s">
        <v>66</v>
      </c>
      <c r="G7" s="40" t="s">
        <v>67</v>
      </c>
      <c r="J7" s="4">
        <v>400</v>
      </c>
      <c r="K7" s="5">
        <v>5000</v>
      </c>
      <c r="L7" s="4">
        <f>J7*K7</f>
        <v>2000000</v>
      </c>
    </row>
    <row r="8" spans="1:15" ht="43.2" x14ac:dyDescent="0.3">
      <c r="A8" s="43"/>
      <c r="B8" s="46"/>
      <c r="C8" s="49"/>
      <c r="D8" s="21" t="s">
        <v>53</v>
      </c>
      <c r="E8" s="65" t="s">
        <v>62</v>
      </c>
      <c r="F8" s="51"/>
      <c r="G8" s="51"/>
      <c r="J8" s="4">
        <v>750</v>
      </c>
      <c r="K8" s="5">
        <v>1000</v>
      </c>
      <c r="L8" s="4">
        <f t="shared" ref="L8:L26" si="0">J8*K8</f>
        <v>750000</v>
      </c>
    </row>
    <row r="9" spans="1:15" ht="43.8" thickBot="1" x14ac:dyDescent="0.35">
      <c r="A9" s="44"/>
      <c r="B9" s="47"/>
      <c r="C9" s="50"/>
      <c r="D9" s="20" t="s">
        <v>54</v>
      </c>
      <c r="E9" s="20"/>
      <c r="F9" s="41"/>
      <c r="G9" s="41"/>
      <c r="J9" s="4">
        <v>200</v>
      </c>
      <c r="K9" s="5">
        <v>7000</v>
      </c>
      <c r="L9" s="4">
        <f t="shared" si="0"/>
        <v>1400000</v>
      </c>
    </row>
    <row r="10" spans="1:15" x14ac:dyDescent="0.3">
      <c r="A10" s="42"/>
      <c r="B10" s="45">
        <v>4</v>
      </c>
      <c r="C10" s="52" t="s">
        <v>42</v>
      </c>
      <c r="D10" s="55" t="s">
        <v>33</v>
      </c>
      <c r="E10" s="22" t="s">
        <v>63</v>
      </c>
      <c r="F10" s="55" t="s">
        <v>11</v>
      </c>
      <c r="G10" s="22" t="s">
        <v>12</v>
      </c>
      <c r="J10" s="4">
        <v>400</v>
      </c>
      <c r="K10" s="5">
        <v>5000</v>
      </c>
      <c r="L10" s="4">
        <f t="shared" si="0"/>
        <v>2000000</v>
      </c>
    </row>
    <row r="11" spans="1:15" ht="28.8" x14ac:dyDescent="0.3">
      <c r="A11" s="43"/>
      <c r="B11" s="46"/>
      <c r="C11" s="53"/>
      <c r="D11" s="56"/>
      <c r="E11" s="22" t="s">
        <v>64</v>
      </c>
      <c r="F11" s="56"/>
      <c r="G11" s="22"/>
      <c r="J11" s="4">
        <f>1000*1.25</f>
        <v>1250</v>
      </c>
      <c r="K11" s="5">
        <v>10000</v>
      </c>
      <c r="L11" s="4">
        <f t="shared" si="0"/>
        <v>12500000</v>
      </c>
    </row>
    <row r="12" spans="1:15" ht="15" thickBot="1" x14ac:dyDescent="0.35">
      <c r="A12" s="44"/>
      <c r="B12" s="47"/>
      <c r="C12" s="54"/>
      <c r="D12" s="57"/>
      <c r="E12" s="23"/>
      <c r="F12" s="57"/>
      <c r="G12" s="23" t="s">
        <v>14</v>
      </c>
      <c r="J12" s="4"/>
      <c r="K12" s="5"/>
      <c r="L12" s="4">
        <f t="shared" si="0"/>
        <v>0</v>
      </c>
    </row>
    <row r="13" spans="1:15" ht="87" thickBot="1" x14ac:dyDescent="0.35">
      <c r="A13" s="11"/>
      <c r="B13" s="35">
        <v>5</v>
      </c>
      <c r="C13" s="24" t="s">
        <v>43</v>
      </c>
      <c r="D13" s="20" t="s">
        <v>55</v>
      </c>
      <c r="E13" s="25" t="s">
        <v>65</v>
      </c>
      <c r="F13" s="25" t="s">
        <v>20</v>
      </c>
      <c r="G13" s="25" t="s">
        <v>13</v>
      </c>
      <c r="J13" s="4"/>
      <c r="K13" s="5"/>
      <c r="L13" s="4"/>
    </row>
    <row r="14" spans="1:15" ht="72" x14ac:dyDescent="0.3">
      <c r="A14" s="12"/>
      <c r="B14" s="36">
        <v>6</v>
      </c>
      <c r="C14" s="32" t="s">
        <v>44</v>
      </c>
      <c r="D14" s="26" t="s">
        <v>56</v>
      </c>
      <c r="E14" s="26" t="s">
        <v>15</v>
      </c>
      <c r="F14" s="27" t="s">
        <v>20</v>
      </c>
      <c r="G14" s="27" t="s">
        <v>16</v>
      </c>
      <c r="J14" s="4">
        <v>80</v>
      </c>
      <c r="K14" s="5">
        <v>20000</v>
      </c>
      <c r="L14" s="4">
        <f t="shared" si="0"/>
        <v>1600000</v>
      </c>
    </row>
    <row r="15" spans="1:15" ht="28.8" x14ac:dyDescent="0.3">
      <c r="A15" s="12"/>
      <c r="B15" s="36">
        <v>7</v>
      </c>
      <c r="C15" s="33" t="s">
        <v>45</v>
      </c>
      <c r="D15" s="28" t="s">
        <v>17</v>
      </c>
      <c r="E15" s="28" t="s">
        <v>18</v>
      </c>
      <c r="F15" s="28" t="s">
        <v>21</v>
      </c>
      <c r="G15" s="25" t="s">
        <v>19</v>
      </c>
      <c r="J15" s="4"/>
      <c r="K15" s="5"/>
      <c r="L15" s="4"/>
    </row>
    <row r="16" spans="1:15" ht="31.8" thickBot="1" x14ac:dyDescent="0.35">
      <c r="A16" s="14"/>
      <c r="B16" s="37">
        <v>8</v>
      </c>
      <c r="C16" s="32" t="s">
        <v>46</v>
      </c>
      <c r="D16" s="26" t="s">
        <v>57</v>
      </c>
      <c r="E16" s="26" t="s">
        <v>22</v>
      </c>
      <c r="F16" s="26" t="s">
        <v>21</v>
      </c>
      <c r="G16" s="32"/>
      <c r="J16" s="4"/>
      <c r="K16" s="5"/>
      <c r="L16" s="4"/>
    </row>
    <row r="17" spans="1:12" ht="72" x14ac:dyDescent="0.3">
      <c r="A17" s="13"/>
      <c r="B17" s="38">
        <v>9</v>
      </c>
      <c r="C17" s="29" t="s">
        <v>47</v>
      </c>
      <c r="D17" s="30" t="s">
        <v>58</v>
      </c>
      <c r="E17" s="30" t="s">
        <v>24</v>
      </c>
      <c r="F17" s="30" t="s">
        <v>23</v>
      </c>
      <c r="G17" s="34" t="s">
        <v>26</v>
      </c>
      <c r="J17" s="4"/>
      <c r="K17" s="5"/>
      <c r="L17" s="4"/>
    </row>
    <row r="18" spans="1:12" ht="43.8" thickBot="1" x14ac:dyDescent="0.35">
      <c r="A18" s="12"/>
      <c r="B18" s="36">
        <v>10</v>
      </c>
      <c r="C18" s="31" t="s">
        <v>48</v>
      </c>
      <c r="D18" s="23" t="s">
        <v>29</v>
      </c>
      <c r="E18" s="23" t="s">
        <v>25</v>
      </c>
      <c r="F18" s="23" t="s">
        <v>66</v>
      </c>
      <c r="G18" s="23" t="s">
        <v>26</v>
      </c>
      <c r="J18" s="4"/>
      <c r="K18" s="5"/>
      <c r="L18" s="4"/>
    </row>
    <row r="19" spans="1:12" ht="28.8" x14ac:dyDescent="0.3">
      <c r="A19" s="12"/>
      <c r="B19" s="46">
        <v>11</v>
      </c>
      <c r="C19" s="48" t="s">
        <v>49</v>
      </c>
      <c r="D19" s="40" t="s">
        <v>30</v>
      </c>
      <c r="E19" s="21" t="s">
        <v>31</v>
      </c>
      <c r="F19" s="40" t="s">
        <v>66</v>
      </c>
      <c r="G19" s="40" t="s">
        <v>27</v>
      </c>
      <c r="J19" s="4"/>
      <c r="K19" s="5"/>
      <c r="L19" s="4"/>
    </row>
    <row r="20" spans="1:12" ht="15" thickBot="1" x14ac:dyDescent="0.35">
      <c r="A20" s="12"/>
      <c r="B20" s="46"/>
      <c r="C20" s="50"/>
      <c r="D20" s="41"/>
      <c r="E20" s="20" t="s">
        <v>32</v>
      </c>
      <c r="F20" s="41"/>
      <c r="G20" s="41"/>
      <c r="J20" s="4">
        <v>162</v>
      </c>
      <c r="K20" s="5">
        <v>30000</v>
      </c>
      <c r="L20" s="4">
        <f t="shared" si="0"/>
        <v>4860000</v>
      </c>
    </row>
    <row r="21" spans="1:12" ht="43.8" thickBot="1" x14ac:dyDescent="0.35">
      <c r="A21" s="12"/>
      <c r="B21" s="36">
        <v>12</v>
      </c>
      <c r="C21" s="31" t="s">
        <v>50</v>
      </c>
      <c r="D21" s="23" t="s">
        <v>59</v>
      </c>
      <c r="E21" s="23" t="s">
        <v>28</v>
      </c>
      <c r="F21" s="23" t="s">
        <v>66</v>
      </c>
      <c r="G21" s="16" t="s">
        <v>26</v>
      </c>
      <c r="J21" s="4"/>
      <c r="K21" s="5"/>
      <c r="L21" s="4"/>
    </row>
    <row r="22" spans="1:12" x14ac:dyDescent="0.3">
      <c r="J22" s="4">
        <f>80*1.1</f>
        <v>88</v>
      </c>
      <c r="K22" s="5">
        <v>10000</v>
      </c>
      <c r="L22" s="4">
        <f t="shared" si="0"/>
        <v>880000</v>
      </c>
    </row>
    <row r="23" spans="1:12" x14ac:dyDescent="0.3">
      <c r="J23" s="4">
        <f>24*1.1</f>
        <v>26.400000000000002</v>
      </c>
      <c r="K23" s="5">
        <v>20000</v>
      </c>
      <c r="L23" s="4">
        <f t="shared" si="0"/>
        <v>528000</v>
      </c>
    </row>
    <row r="24" spans="1:12" ht="69" customHeight="1" x14ac:dyDescent="0.3">
      <c r="J24" s="4">
        <f>80*1.1</f>
        <v>88</v>
      </c>
      <c r="K24" s="5">
        <v>20000</v>
      </c>
      <c r="L24" s="4">
        <f t="shared" si="0"/>
        <v>1760000</v>
      </c>
    </row>
    <row r="25" spans="1:12" x14ac:dyDescent="0.3">
      <c r="J25" s="4">
        <f>100*1.1</f>
        <v>110.00000000000001</v>
      </c>
      <c r="K25" s="5">
        <v>20000</v>
      </c>
      <c r="L25" s="4">
        <f t="shared" si="0"/>
        <v>2200000.0000000005</v>
      </c>
    </row>
    <row r="26" spans="1:12" x14ac:dyDescent="0.3">
      <c r="J26" s="4">
        <v>2</v>
      </c>
      <c r="K26" s="5">
        <v>10000</v>
      </c>
      <c r="L26">
        <f t="shared" si="0"/>
        <v>20000</v>
      </c>
    </row>
    <row r="27" spans="1:12" x14ac:dyDescent="0.3">
      <c r="L27" s="4">
        <f>SUM(L2:L26)</f>
        <v>65628000</v>
      </c>
    </row>
    <row r="37" spans="6:11" x14ac:dyDescent="0.3">
      <c r="G37" s="9">
        <f>1900000/2</f>
        <v>950000</v>
      </c>
    </row>
    <row r="38" spans="6:11" x14ac:dyDescent="0.3">
      <c r="G38">
        <v>0.1</v>
      </c>
    </row>
    <row r="39" spans="6:11" x14ac:dyDescent="0.3">
      <c r="G39" s="8">
        <f>G37*G38</f>
        <v>95000</v>
      </c>
      <c r="H39" s="7">
        <f>G39/3</f>
        <v>31666.666666666668</v>
      </c>
      <c r="I39" s="7"/>
      <c r="J39" s="7">
        <f>H39*K41</f>
        <v>5145833.333333334</v>
      </c>
    </row>
    <row r="41" spans="6:11" x14ac:dyDescent="0.3">
      <c r="J41">
        <f>650*8</f>
        <v>5200</v>
      </c>
      <c r="K41">
        <f>J41/16/2</f>
        <v>162.5</v>
      </c>
    </row>
    <row r="42" spans="6:11" x14ac:dyDescent="0.3">
      <c r="F42">
        <v>600</v>
      </c>
    </row>
    <row r="43" spans="6:11" x14ac:dyDescent="0.3">
      <c r="F43" s="6">
        <v>400000</v>
      </c>
    </row>
    <row r="44" spans="6:11" x14ac:dyDescent="0.3">
      <c r="F44" s="8">
        <f>F43/F42</f>
        <v>666.66666666666663</v>
      </c>
      <c r="G44" s="7">
        <f>F44/16</f>
        <v>41.666666666666664</v>
      </c>
      <c r="H44" s="7">
        <f>G44*1.25</f>
        <v>52.083333333333329</v>
      </c>
      <c r="I44" s="7"/>
    </row>
  </sheetData>
  <mergeCells count="22">
    <mergeCell ref="D1:F1"/>
    <mergeCell ref="B19:B20"/>
    <mergeCell ref="B4:B6"/>
    <mergeCell ref="D4:D6"/>
    <mergeCell ref="F4:F6"/>
    <mergeCell ref="G4:G6"/>
    <mergeCell ref="C4:C6"/>
    <mergeCell ref="G19:G20"/>
    <mergeCell ref="A7:A9"/>
    <mergeCell ref="B7:B9"/>
    <mergeCell ref="C7:C9"/>
    <mergeCell ref="F7:F9"/>
    <mergeCell ref="G7:G9"/>
    <mergeCell ref="A10:A12"/>
    <mergeCell ref="B10:B12"/>
    <mergeCell ref="C10:C12"/>
    <mergeCell ref="D10:D12"/>
    <mergeCell ref="F10:F12"/>
    <mergeCell ref="C19:C20"/>
    <mergeCell ref="D19:D20"/>
    <mergeCell ref="F19:F20"/>
    <mergeCell ref="A4:A6"/>
  </mergeCells>
  <pageMargins left="0.7" right="0.7" top="0.75" bottom="0.75" header="0.3" footer="0.3"/>
  <pageSetup paperSize="8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</dc:creator>
  <cp:lastModifiedBy>Andrii Mazurenko</cp:lastModifiedBy>
  <cp:lastPrinted>2015-10-27T18:09:59Z</cp:lastPrinted>
  <dcterms:created xsi:type="dcterms:W3CDTF">2014-10-30T15:50:06Z</dcterms:created>
  <dcterms:modified xsi:type="dcterms:W3CDTF">2015-12-02T10:42:09Z</dcterms:modified>
</cp:coreProperties>
</file>