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imelines/timeline1.xml" ContentType="application/vnd.ms-excel.timelin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timelines/timeline2.xml" ContentType="application/vnd.ms-excel.timelin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a UNHCR NEW\5Ws reports\"/>
    </mc:Choice>
  </mc:AlternateContent>
  <xr:revisionPtr revIDLastSave="0" documentId="8_{34BBC971-5D88-4F1C-A72E-1A01510DF029}" xr6:coauthVersionLast="36" xr6:coauthVersionMax="36" xr10:uidLastSave="{00000000-0000-0000-0000-000000000000}"/>
  <bookViews>
    <workbookView xWindow="0" yWindow="0" windowWidth="20490" windowHeight="7455" activeTab="1" xr2:uid="{00000000-000D-0000-FFFF-FFFF00000000}"/>
  </bookViews>
  <sheets>
    <sheet name="Instructions" sheetId="5" r:id="rId1"/>
    <sheet name="Data Entry" sheetId="1" r:id="rId2"/>
    <sheet name="Workbase" sheetId="9" state="hidden" r:id="rId3"/>
    <sheet name="Visualizations" sheetId="10" state="hidden" r:id="rId4"/>
    <sheet name="Monthly Dashboard" sheetId="8" state="hidden" r:id="rId5"/>
    <sheet name="Org" sheetId="4" state="hidden" r:id="rId6"/>
    <sheet name="CMR_admin" sheetId="3" state="hidden" r:id="rId7"/>
    <sheet name="drop_down_list" sheetId="7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5" hidden="1">Org!$A$1:$C$19</definedName>
    <definedName name="ArrondCol">CMR_admin!$M:$M</definedName>
    <definedName name="ArrondStart">CMR_admin!$M$2</definedName>
    <definedName name="Cluster_Activities">Table4[Cluster Activities]</definedName>
    <definedName name="Clusters_Activities">drop_down_list!$K$1:$K$7</definedName>
    <definedName name="col_proj_code">#REF!</definedName>
    <definedName name="col_proj_code_first">#REF!</definedName>
    <definedName name="col_sector">#REF!</definedName>
    <definedName name="col_sector_first">#REF!</definedName>
    <definedName name="col_title">#REF!</definedName>
    <definedName name="col_title_first">#REF!</definedName>
    <definedName name="DepartCol">CMR_admin!$F:$F</definedName>
    <definedName name="DepartmentCol">CMR_admin!$K:$K</definedName>
    <definedName name="DepartmentStart">CMR_admin!$K$2</definedName>
    <definedName name="Departstart">CMR_admin!$K$2</definedName>
    <definedName name="List_Acronyms">Org!$B$2:$B$136</definedName>
    <definedName name="List_Activities">#REF!</definedName>
    <definedName name="List_Department">CMR_admin!$F$2:$F$14</definedName>
    <definedName name="List_Region">CMR_admin!$A$2:$A$3</definedName>
    <definedName name="List_Region_Pcodes">CMR_admin!$B$2:$B$3</definedName>
    <definedName name="List_Sector">drop_down_list!$G$2:$G$4</definedName>
    <definedName name="List_Status">drop_down_list!$A$3:$A$4</definedName>
    <definedName name="NativeTimeline_rpt_date">#N/A</definedName>
    <definedName name="org_type">drop_down_list!$I$2:$I$7</definedName>
    <definedName name="RegCol">CMR_admin!$D:$D</definedName>
    <definedName name="RegionStart">CMR_admin!$D$2</definedName>
    <definedName name="Table_Activity">drop_down_list!$C$2:$C$3</definedName>
    <definedName name="Table_Relief">drop_down_list!$E$2:$E$8</definedName>
  </definedNames>
  <calcPr calcId="191029"/>
  <pivotCaches>
    <pivotCache cacheId="0" r:id="rId1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4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" i="1" l="1"/>
  <c r="AB9" i="1"/>
  <c r="Y9" i="1"/>
  <c r="V9" i="1"/>
  <c r="R9" i="1"/>
  <c r="G9" i="1"/>
  <c r="Y8" i="1" l="1"/>
  <c r="V8" i="1"/>
  <c r="G8" i="1"/>
  <c r="AB8" i="1"/>
  <c r="AC8" i="1" l="1"/>
  <c r="V7" i="1" l="1"/>
  <c r="Y7" i="1" l="1"/>
  <c r="AB7" i="1"/>
  <c r="AC7" i="1" l="1"/>
  <c r="R32" i="1"/>
  <c r="R33" i="1"/>
  <c r="R34" i="1"/>
  <c r="R35" i="1"/>
  <c r="R36" i="1"/>
  <c r="R37" i="1"/>
  <c r="R38" i="1"/>
  <c r="R39" i="1"/>
  <c r="R40" i="1"/>
  <c r="R41" i="1"/>
  <c r="AB32" i="1" l="1"/>
  <c r="AB33" i="1"/>
  <c r="AB34" i="1"/>
  <c r="AB35" i="1"/>
  <c r="AB36" i="1"/>
  <c r="AB37" i="1"/>
  <c r="AB38" i="1"/>
  <c r="AB39" i="1"/>
  <c r="AB40" i="1"/>
  <c r="AB41" i="1"/>
  <c r="Y32" i="1"/>
  <c r="Y33" i="1"/>
  <c r="Y34" i="1"/>
  <c r="Y35" i="1"/>
  <c r="Y36" i="1"/>
  <c r="Y37" i="1"/>
  <c r="Y38" i="1"/>
  <c r="Y39" i="1"/>
  <c r="Y40" i="1"/>
  <c r="Y41" i="1"/>
  <c r="V32" i="1"/>
  <c r="V33" i="1"/>
  <c r="V34" i="1"/>
  <c r="V35" i="1"/>
  <c r="V36" i="1"/>
  <c r="V37" i="1"/>
  <c r="V38" i="1"/>
  <c r="V39" i="1"/>
  <c r="V40" i="1"/>
  <c r="V41" i="1"/>
  <c r="AC32" i="1"/>
  <c r="AC33" i="1"/>
  <c r="AC34" i="1"/>
  <c r="AC35" i="1"/>
  <c r="AC36" i="1"/>
  <c r="AC37" i="1"/>
  <c r="AC38" i="1"/>
  <c r="AC39" i="1"/>
  <c r="AC40" i="1"/>
  <c r="AC41" i="1"/>
  <c r="U12" i="9"/>
  <c r="Q11" i="9"/>
  <c r="F11" i="9"/>
  <c r="Q12" i="9"/>
  <c r="S12" i="9"/>
  <c r="Q15" i="9"/>
  <c r="S13" i="9"/>
  <c r="S11" i="9"/>
  <c r="Q13" i="9"/>
  <c r="U13" i="9"/>
  <c r="U11" i="9"/>
  <c r="E11" i="9"/>
  <c r="E23" i="9" l="1"/>
  <c r="U15" i="9"/>
  <c r="R13" i="9"/>
  <c r="S15" i="9"/>
  <c r="R12" i="9"/>
  <c r="R11" i="9"/>
  <c r="R15" i="9" s="1"/>
  <c r="D37" i="1"/>
  <c r="G37" i="1"/>
  <c r="D38" i="1"/>
  <c r="G38" i="1"/>
  <c r="D39" i="1"/>
  <c r="G39" i="1"/>
  <c r="D40" i="1"/>
  <c r="G40" i="1"/>
  <c r="D41" i="1"/>
  <c r="G41" i="1"/>
  <c r="V12" i="9"/>
  <c r="V11" i="9"/>
  <c r="T11" i="9"/>
  <c r="V13" i="9"/>
  <c r="T12" i="9"/>
  <c r="T13" i="9"/>
  <c r="S20" i="9" l="1"/>
  <c r="S19" i="9"/>
  <c r="T20" i="9"/>
  <c r="S18" i="9"/>
  <c r="T15" i="9"/>
  <c r="V15" i="9"/>
  <c r="T18" i="9"/>
  <c r="T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</author>
  </authors>
  <commentList>
    <comment ref="B4" authorId="0" shapeId="0" xr:uid="{00000000-0006-0000-0100-000001000000}">
      <text>
        <r>
          <rPr>
            <sz val="9"/>
            <color indexed="81"/>
            <rFont val="Tahoma"/>
            <family val="2"/>
          </rPr>
          <t>The Programme Organization is usually the agency or donor financially enabling activities. Quite often it will be the sector lead agencies: e.g. UNICEF will be the Programme Organization for many activities of the Education Sector members.</t>
        </r>
      </text>
    </comment>
    <comment ref="C4" authorId="0" shapeId="0" xr:uid="{00000000-0006-0000-0100-000002000000}">
      <text>
        <r>
          <rPr>
            <sz val="9"/>
            <color indexed="81"/>
            <rFont val="Tahoma"/>
            <family val="2"/>
          </rPr>
          <t>The Implementing Organization should represent the organization on the ground in the affected area doing the operational work, such as distributing food, tents, doing water purification, etc.</t>
        </r>
      </text>
    </comment>
  </commentList>
</comments>
</file>

<file path=xl/sharedStrings.xml><?xml version="1.0" encoding="utf-8"?>
<sst xmlns="http://schemas.openxmlformats.org/spreadsheetml/2006/main" count="732" uniqueCount="351">
  <si>
    <t>WHO</t>
  </si>
  <si>
    <t>WHERE</t>
  </si>
  <si>
    <t>Region</t>
  </si>
  <si>
    <t>Sector</t>
  </si>
  <si>
    <t xml:space="preserve">Department </t>
  </si>
  <si>
    <t>Status</t>
  </si>
  <si>
    <t>Completed</t>
  </si>
  <si>
    <t>Ongoing</t>
  </si>
  <si>
    <t>Suspended</t>
  </si>
  <si>
    <t>Activity</t>
  </si>
  <si>
    <t>HRP Activity</t>
  </si>
  <si>
    <t>Non-HRP Activity</t>
  </si>
  <si>
    <t>Relief</t>
  </si>
  <si>
    <t>Pieces</t>
  </si>
  <si>
    <t>Kits</t>
  </si>
  <si>
    <t>Tones</t>
  </si>
  <si>
    <t>Litres</t>
  </si>
  <si>
    <t>Meters</t>
  </si>
  <si>
    <t>Sq.Meters</t>
  </si>
  <si>
    <t>Number</t>
  </si>
  <si>
    <t>Org. Name</t>
  </si>
  <si>
    <t>Org. Acronym</t>
  </si>
  <si>
    <t>Org. Type</t>
  </si>
  <si>
    <t>imp_org_acronym</t>
  </si>
  <si>
    <t>imp_org_name</t>
  </si>
  <si>
    <t>imp_org_type</t>
  </si>
  <si>
    <t>prog_org</t>
  </si>
  <si>
    <t>adm1</t>
  </si>
  <si>
    <t>adm2</t>
  </si>
  <si>
    <t>adm3</t>
  </si>
  <si>
    <t>project_activities</t>
  </si>
  <si>
    <t>project_status</t>
  </si>
  <si>
    <t>proj_s_date</t>
  </si>
  <si>
    <t>proj_e_date</t>
  </si>
  <si>
    <t>rpt_date</t>
  </si>
  <si>
    <t>reporter (name &amp; email):</t>
  </si>
  <si>
    <r>
      <t xml:space="preserve">Date of Report*
</t>
    </r>
    <r>
      <rPr>
        <b/>
        <sz val="10"/>
        <color rgb="FFFFFF00"/>
        <rFont val="Calibri"/>
        <family val="2"/>
      </rPr>
      <t>(DD/MM/YY)</t>
    </r>
  </si>
  <si>
    <t xml:space="preserve"> </t>
  </si>
  <si>
    <t>Planned and funded</t>
  </si>
  <si>
    <t>Boyo</t>
  </si>
  <si>
    <t>Bui</t>
  </si>
  <si>
    <t>Donga-Mantung</t>
  </si>
  <si>
    <t>Menchum</t>
  </si>
  <si>
    <t>Mezam</t>
  </si>
  <si>
    <t>Momo</t>
  </si>
  <si>
    <t>Fako</t>
  </si>
  <si>
    <t>Lebialem</t>
  </si>
  <si>
    <t>Manyu</t>
  </si>
  <si>
    <t>Meme</t>
  </si>
  <si>
    <t>Ndian</t>
  </si>
  <si>
    <t>Belo</t>
  </si>
  <si>
    <t>Fundong</t>
  </si>
  <si>
    <t>Njinikom</t>
  </si>
  <si>
    <t>Jakiri</t>
  </si>
  <si>
    <t>Kumbo</t>
  </si>
  <si>
    <t>Ako</t>
  </si>
  <si>
    <t>Misaje</t>
  </si>
  <si>
    <t>Ndu</t>
  </si>
  <si>
    <t>Nkambe</t>
  </si>
  <si>
    <t>Nwa</t>
  </si>
  <si>
    <t>Furu-Awa</t>
  </si>
  <si>
    <t>Wum</t>
  </si>
  <si>
    <t>Bafut</t>
  </si>
  <si>
    <t>Bali</t>
  </si>
  <si>
    <t>Santa</t>
  </si>
  <si>
    <t>Tubah</t>
  </si>
  <si>
    <t>Batibo</t>
  </si>
  <si>
    <t>Mbengwi</t>
  </si>
  <si>
    <t>Njikwa</t>
  </si>
  <si>
    <t>Babessi</t>
  </si>
  <si>
    <t>Balikumbat</t>
  </si>
  <si>
    <t>Ndop</t>
  </si>
  <si>
    <t>Muyuka</t>
  </si>
  <si>
    <t>Tiko</t>
  </si>
  <si>
    <t>Bangem</t>
  </si>
  <si>
    <t>Nguti</t>
  </si>
  <si>
    <t>Tombel</t>
  </si>
  <si>
    <t>Alou</t>
  </si>
  <si>
    <t>Fontem</t>
  </si>
  <si>
    <t>Wabane</t>
  </si>
  <si>
    <t>Akwaya</t>
  </si>
  <si>
    <t>Eyumodjock</t>
  </si>
  <si>
    <t>Mamfe</t>
  </si>
  <si>
    <t>Konye</t>
  </si>
  <si>
    <t>Mbonge</t>
  </si>
  <si>
    <t>Bamusso</t>
  </si>
  <si>
    <t>Idabato</t>
  </si>
  <si>
    <t>Toko</t>
  </si>
  <si>
    <r>
      <t xml:space="preserve">Region*
</t>
    </r>
    <r>
      <rPr>
        <b/>
        <sz val="10"/>
        <color rgb="FFFFFF00"/>
        <rFont val="Calibri"/>
        <family val="2"/>
      </rPr>
      <t>(select)</t>
    </r>
  </si>
  <si>
    <t>WHEN</t>
  </si>
  <si>
    <t>WHAT</t>
  </si>
  <si>
    <r>
      <t xml:space="preserve">Implementing Org. Type*
</t>
    </r>
    <r>
      <rPr>
        <b/>
        <sz val="10"/>
        <color rgb="FFFFFF00"/>
        <rFont val="Calibri"/>
        <family val="2"/>
      </rPr>
      <t>(auto or type in)</t>
    </r>
  </si>
  <si>
    <t>adm4</t>
  </si>
  <si>
    <r>
      <t xml:space="preserve">Place Name
</t>
    </r>
    <r>
      <rPr>
        <b/>
        <sz val="10"/>
        <color rgb="FFFFFF00"/>
        <rFont val="Calibri"/>
        <family val="2"/>
      </rPr>
      <t>(if many, enter the list with a comma as a separator)</t>
    </r>
  </si>
  <si>
    <t>Template version: 18.01 (01/06/2018)</t>
  </si>
  <si>
    <r>
      <t xml:space="preserve">Division*
</t>
    </r>
    <r>
      <rPr>
        <b/>
        <sz val="10"/>
        <color rgb="FFFFFF00"/>
        <rFont val="Calibri"/>
        <family val="2"/>
      </rPr>
      <t>(select after region)</t>
    </r>
  </si>
  <si>
    <t>Ngo-Ketunjia</t>
  </si>
  <si>
    <t>South-West</t>
  </si>
  <si>
    <t>Buea</t>
  </si>
  <si>
    <t>North-West</t>
  </si>
  <si>
    <r>
      <t xml:space="preserve">Subdivision
</t>
    </r>
    <r>
      <rPr>
        <b/>
        <sz val="10"/>
        <color rgb="FFFFFF00"/>
        <rFont val="Calibri"/>
        <family val="2"/>
      </rPr>
      <t>(select after division)</t>
    </r>
  </si>
  <si>
    <r>
      <t xml:space="preserve">Implementing
Organization*
</t>
    </r>
    <r>
      <rPr>
        <b/>
        <sz val="10"/>
        <color rgb="FFFFFF00"/>
        <rFont val="Calibri"/>
        <family val="2"/>
      </rPr>
      <t>(acronym)</t>
    </r>
  </si>
  <si>
    <r>
      <t xml:space="preserve">Implementing Full Org. Name*
</t>
    </r>
    <r>
      <rPr>
        <b/>
        <sz val="10"/>
        <color rgb="FFFFFF00"/>
        <rFont val="Calibri"/>
        <family val="2"/>
      </rPr>
      <t>(auto or type in)</t>
    </r>
  </si>
  <si>
    <t>Widikum</t>
  </si>
  <si>
    <t>CM007</t>
  </si>
  <si>
    <t>CM010</t>
  </si>
  <si>
    <t>Region_Pcodes</t>
  </si>
  <si>
    <t>Kupe-Manenguba</t>
  </si>
  <si>
    <t>CM007001</t>
  </si>
  <si>
    <t>CM007002</t>
  </si>
  <si>
    <t>CM007003</t>
  </si>
  <si>
    <t>CM010001</t>
  </si>
  <si>
    <t>CM010002</t>
  </si>
  <si>
    <t>CM010003</t>
  </si>
  <si>
    <t>CM010004</t>
  </si>
  <si>
    <t>CM010005</t>
  </si>
  <si>
    <t>CM007004</t>
  </si>
  <si>
    <t>CM007005</t>
  </si>
  <si>
    <t>CM007006</t>
  </si>
  <si>
    <t>CM010006</t>
  </si>
  <si>
    <t>CM007007</t>
  </si>
  <si>
    <t>CM007003001</t>
  </si>
  <si>
    <t>CM010004001</t>
  </si>
  <si>
    <t>CM010003001</t>
  </si>
  <si>
    <t>CM007007001</t>
  </si>
  <si>
    <t>CM007005001</t>
  </si>
  <si>
    <t>CM007005002</t>
  </si>
  <si>
    <t>CM007007002</t>
  </si>
  <si>
    <t>Bamenda 1st</t>
  </si>
  <si>
    <t>CM007005003</t>
  </si>
  <si>
    <t>Bamenda 2nd</t>
  </si>
  <si>
    <t>CM007005004</t>
  </si>
  <si>
    <t>Bamenda 3rd</t>
  </si>
  <si>
    <t>CM007005005</t>
  </si>
  <si>
    <t>CM010006001</t>
  </si>
  <si>
    <t>CM010002001</t>
  </si>
  <si>
    <t>CM007006001</t>
  </si>
  <si>
    <t>CM007001001</t>
  </si>
  <si>
    <t>CM010001001</t>
  </si>
  <si>
    <t>Bum</t>
  </si>
  <si>
    <t>CM007001002</t>
  </si>
  <si>
    <t>Dikome Balue</t>
  </si>
  <si>
    <t>CM010006002</t>
  </si>
  <si>
    <t>Ekondo Titi</t>
  </si>
  <si>
    <t>CM010006003</t>
  </si>
  <si>
    <t>CM010004002</t>
  </si>
  <si>
    <t>CM010003002</t>
  </si>
  <si>
    <t>CM007001003</t>
  </si>
  <si>
    <t>Fungom</t>
  </si>
  <si>
    <t>CM007004001</t>
  </si>
  <si>
    <t>CM007004002</t>
  </si>
  <si>
    <t>CM010006004</t>
  </si>
  <si>
    <t>Isangele</t>
  </si>
  <si>
    <t>CM010006005</t>
  </si>
  <si>
    <t>CM007002001</t>
  </si>
  <si>
    <t>Kombo Abedimo</t>
  </si>
  <si>
    <t>CM010006006</t>
  </si>
  <si>
    <t>Kombo Itindi</t>
  </si>
  <si>
    <t>CM010006007</t>
  </si>
  <si>
    <t>CM010005001</t>
  </si>
  <si>
    <t>Kumba 1st</t>
  </si>
  <si>
    <t>CM010005002</t>
  </si>
  <si>
    <t>Kumba 2nd</t>
  </si>
  <si>
    <t>CM010005003</t>
  </si>
  <si>
    <t>Kumba 3rd</t>
  </si>
  <si>
    <t>CM010005004</t>
  </si>
  <si>
    <t>CM007002002</t>
  </si>
  <si>
    <t>Limbe 1st</t>
  </si>
  <si>
    <t>CM010001002</t>
  </si>
  <si>
    <t>Limbe 2nd</t>
  </si>
  <si>
    <t>CM010001003</t>
  </si>
  <si>
    <t>Limbe 3rd</t>
  </si>
  <si>
    <t>CM010001004</t>
  </si>
  <si>
    <t>CM010004003</t>
  </si>
  <si>
    <t>CM007006002</t>
  </si>
  <si>
    <t>CM010005005</t>
  </si>
  <si>
    <t>Mbven</t>
  </si>
  <si>
    <t>CM007002003</t>
  </si>
  <si>
    <t>Menchum-Valley</t>
  </si>
  <si>
    <t>CM007004003</t>
  </si>
  <si>
    <t>CM007003002</t>
  </si>
  <si>
    <t>Mundemba</t>
  </si>
  <si>
    <t>CM010006008</t>
  </si>
  <si>
    <t>CM010001005</t>
  </si>
  <si>
    <t>CM007007003</t>
  </si>
  <si>
    <t>CM007003003</t>
  </si>
  <si>
    <t>Ngie</t>
  </si>
  <si>
    <t>CM007006003</t>
  </si>
  <si>
    <t>CM010002002</t>
  </si>
  <si>
    <t>CM007006004</t>
  </si>
  <si>
    <t>CM007001004</t>
  </si>
  <si>
    <t>CM007003004</t>
  </si>
  <si>
    <t>Nkum</t>
  </si>
  <si>
    <t>CM007002004</t>
  </si>
  <si>
    <t>Noni</t>
  </si>
  <si>
    <t>CM007002005</t>
  </si>
  <si>
    <t>CM007003005</t>
  </si>
  <si>
    <t>Oku</t>
  </si>
  <si>
    <t>CM007002006</t>
  </si>
  <si>
    <t>CM007005006</t>
  </si>
  <si>
    <t>CM010001006</t>
  </si>
  <si>
    <t>CM010006009</t>
  </si>
  <si>
    <t>CM010002003</t>
  </si>
  <si>
    <t>CM007005007</t>
  </si>
  <si>
    <t>Upper Bayang</t>
  </si>
  <si>
    <t>CM010004004</t>
  </si>
  <si>
    <t>CM010003003</t>
  </si>
  <si>
    <t>West-Coast</t>
  </si>
  <si>
    <t>CM010001007</t>
  </si>
  <si>
    <t>CM007006005</t>
  </si>
  <si>
    <t>CM007004004</t>
  </si>
  <si>
    <t>Division</t>
  </si>
  <si>
    <t>Subdivision</t>
  </si>
  <si>
    <t>adm2_pcode</t>
  </si>
  <si>
    <t>adm1_pcode</t>
  </si>
  <si>
    <t>adm3_pcode</t>
  </si>
  <si>
    <t>International NGO</t>
  </si>
  <si>
    <t>National NGO</t>
  </si>
  <si>
    <t>Association</t>
  </si>
  <si>
    <t>Faith Based Organization</t>
  </si>
  <si>
    <t>Red Cross Movement</t>
  </si>
  <si>
    <t>United Nations</t>
  </si>
  <si>
    <t/>
  </si>
  <si>
    <t>Clusters activities</t>
  </si>
  <si>
    <t>Test_org1</t>
  </si>
  <si>
    <t>Test_org2</t>
  </si>
  <si>
    <t>Implementing test 2</t>
  </si>
  <si>
    <t>Local NGO</t>
  </si>
  <si>
    <t>FOR WHOM</t>
  </si>
  <si>
    <t>#targeted+idp</t>
  </si>
  <si>
    <r>
      <t xml:space="preserve">Adm1_pcode
</t>
    </r>
    <r>
      <rPr>
        <b/>
        <sz val="10"/>
        <color rgb="FFFFFF00"/>
        <rFont val="Calibri"/>
        <family val="2"/>
      </rPr>
      <t>(automatic)</t>
    </r>
  </si>
  <si>
    <r>
      <t xml:space="preserve">adm2_pcode
</t>
    </r>
    <r>
      <rPr>
        <b/>
        <sz val="10"/>
        <color rgb="FFFFFF00"/>
        <rFont val="Calibri"/>
        <family val="2"/>
      </rPr>
      <t>(automatic)</t>
    </r>
  </si>
  <si>
    <r>
      <t xml:space="preserve">adm3_pcode
</t>
    </r>
    <r>
      <rPr>
        <b/>
        <sz val="10"/>
        <color rgb="FFFFFF00"/>
        <rFont val="Calibri"/>
        <family val="2"/>
      </rPr>
      <t>(automatic)</t>
    </r>
  </si>
  <si>
    <t>Cluster</t>
  </si>
  <si>
    <t>INTERSOS</t>
  </si>
  <si>
    <t>Project Cod</t>
  </si>
  <si>
    <t>HRP or Not HRP Project</t>
  </si>
  <si>
    <t>Type of beneficiary</t>
  </si>
  <si>
    <t>#Children &lt;18yrs</t>
  </si>
  <si>
    <t>#Adults 18-59 yrs</t>
  </si>
  <si>
    <t>#Elders &gt;59 yrs</t>
  </si>
  <si>
    <t>Column3</t>
  </si>
  <si>
    <r>
      <t xml:space="preserve">Sector*
</t>
    </r>
    <r>
      <rPr>
        <b/>
        <sz val="10"/>
        <color theme="7"/>
        <rFont val="Calibri"/>
        <family val="2"/>
      </rPr>
      <t>(select)</t>
    </r>
  </si>
  <si>
    <r>
      <t xml:space="preserve">Short Project Title
</t>
    </r>
    <r>
      <rPr>
        <b/>
        <sz val="10"/>
        <color theme="7"/>
        <rFont val="Calibri"/>
        <family val="2"/>
      </rPr>
      <t>(Type in)</t>
    </r>
  </si>
  <si>
    <r>
      <t xml:space="preserve">Activities
</t>
    </r>
    <r>
      <rPr>
        <b/>
        <sz val="10"/>
        <color theme="7"/>
        <rFont val="Calibri"/>
        <family val="2"/>
      </rPr>
      <t>(select after Sector)</t>
    </r>
  </si>
  <si>
    <r>
      <t xml:space="preserve">Indicators
</t>
    </r>
    <r>
      <rPr>
        <b/>
        <sz val="10"/>
        <color theme="7"/>
        <rFont val="Calibri"/>
        <family val="2"/>
      </rPr>
      <t>(select after Sector)</t>
    </r>
  </si>
  <si>
    <t>Host communities</t>
  </si>
  <si>
    <t>Others to specify</t>
  </si>
  <si>
    <t>IDPs</t>
  </si>
  <si>
    <t>fisrt name, last name, demo_template@4w.org</t>
  </si>
  <si>
    <t>HRP</t>
  </si>
  <si>
    <t>Yes</t>
  </si>
  <si>
    <t>No</t>
  </si>
  <si>
    <t xml:space="preserve">CAMEROON : NORTH WEST &amp; SOUTH WEST 5W </t>
  </si>
  <si>
    <r>
      <t xml:space="preserve">Programme(Donor)
Organization*
</t>
    </r>
    <r>
      <rPr>
        <b/>
        <sz val="10"/>
        <color rgb="FFFFFF00"/>
        <rFont val="Calibri"/>
        <family val="2"/>
      </rPr>
      <t>(acronym)</t>
    </r>
  </si>
  <si>
    <t>Male</t>
  </si>
  <si>
    <t>Female</t>
  </si>
  <si>
    <t>Total</t>
  </si>
  <si>
    <t>Remarks</t>
  </si>
  <si>
    <t>Assessment</t>
  </si>
  <si>
    <t>Trainings</t>
  </si>
  <si>
    <t>Indicators</t>
  </si>
  <si>
    <t>IDPs &amp; Host Community</t>
  </si>
  <si>
    <t>Local authorities</t>
  </si>
  <si>
    <t>Shelter &amp; NFI</t>
  </si>
  <si>
    <t xml:space="preserve">CAMEROON : NWSW SHELTER &amp; NFI CLUSTER 5W </t>
  </si>
  <si>
    <t>Shelter kit distribution</t>
  </si>
  <si>
    <t>Rental Subsidy Assistance</t>
  </si>
  <si>
    <t>NFI Kits distribution</t>
  </si>
  <si>
    <t>Transitional Shelter assistance</t>
  </si>
  <si>
    <t># of Persons reached with NFI kits</t>
  </si>
  <si>
    <t xml:space="preserve"># of persons reached Shelter kits </t>
  </si>
  <si>
    <t xml:space="preserve"># of Perons benefiting from rental subsidy </t>
  </si>
  <si>
    <t># of persons assisted with transitional Shelters</t>
  </si>
  <si>
    <t># of HH living in damaged shelters assisted including prevention of COVID-19</t>
  </si>
  <si>
    <t># of vulnerable IDP households in self settled receive Shelter kits including prevention of COVID-19</t>
  </si>
  <si>
    <t># of HH assisted with shelter rental subsidies including prevention of COVID-19</t>
  </si>
  <si>
    <t># of vulnerable IDP households assisted with core relief items including prevention of COVID-19</t>
  </si>
  <si>
    <t>Total Individuals Reached</t>
  </si>
  <si>
    <t>Total Households Reached</t>
  </si>
  <si>
    <t>Cluster Activities</t>
  </si>
  <si>
    <t>Start Date</t>
  </si>
  <si>
    <t>End Date</t>
  </si>
  <si>
    <t>sector</t>
  </si>
  <si>
    <t>project_title</t>
  </si>
  <si>
    <t>project_indicators</t>
  </si>
  <si>
    <t>child_male</t>
  </si>
  <si>
    <t>child_female</t>
  </si>
  <si>
    <t>child_total</t>
  </si>
  <si>
    <t>adult_male</t>
  </si>
  <si>
    <t>adult_female</t>
  </si>
  <si>
    <t>adult_total</t>
  </si>
  <si>
    <t>elder_male</t>
  </si>
  <si>
    <t>elder_female</t>
  </si>
  <si>
    <t>elder_total</t>
  </si>
  <si>
    <t>total_household_reached</t>
  </si>
  <si>
    <t>total_individuals_reached</t>
  </si>
  <si>
    <t>Grand Total</t>
  </si>
  <si>
    <t>remarks</t>
  </si>
  <si>
    <t>Sum of total_individuals_reached</t>
  </si>
  <si>
    <t>Sum of total_household_reached</t>
  </si>
  <si>
    <t>Month</t>
  </si>
  <si>
    <t>Jun</t>
  </si>
  <si>
    <t>Jul</t>
  </si>
  <si>
    <t>Aug</t>
  </si>
  <si>
    <t>Sep</t>
  </si>
  <si>
    <t>Oct</t>
  </si>
  <si>
    <t>Nov</t>
  </si>
  <si>
    <t>Dec</t>
  </si>
  <si>
    <t>Total_Ind_Reached</t>
  </si>
  <si>
    <t>Total_HH_Reached</t>
  </si>
  <si>
    <t>PiN NW/SW Cameroon</t>
  </si>
  <si>
    <t>People Targeted NW/SW</t>
  </si>
  <si>
    <t>(includes IDP,Returnees,Host Comm)</t>
  </si>
  <si>
    <t>PoC total</t>
  </si>
  <si>
    <t>Sum of child_male</t>
  </si>
  <si>
    <t>Sum of child_female</t>
  </si>
  <si>
    <t>Values</t>
  </si>
  <si>
    <t>Sum of adult_male</t>
  </si>
  <si>
    <t>Sum of adult_female</t>
  </si>
  <si>
    <t>Sum of elder_male</t>
  </si>
  <si>
    <t>Sum of elder_female</t>
  </si>
  <si>
    <t>Sum of adult_total</t>
  </si>
  <si>
    <t>Sum of child_total</t>
  </si>
  <si>
    <t>Sum of elder_total</t>
  </si>
  <si>
    <t>Children</t>
  </si>
  <si>
    <t>Adults</t>
  </si>
  <si>
    <t>Elderly</t>
  </si>
  <si>
    <t>female</t>
  </si>
  <si>
    <t>female%</t>
  </si>
  <si>
    <t>male</t>
  </si>
  <si>
    <t>male%</t>
  </si>
  <si>
    <t>AGD</t>
  </si>
  <si>
    <t>Location</t>
  </si>
  <si>
    <t>MAPPING</t>
  </si>
  <si>
    <t>Individuals Reached</t>
  </si>
  <si>
    <t>Households Reached</t>
  </si>
  <si>
    <t>Total_Reached%</t>
  </si>
  <si>
    <t>Distribution of shelter kits to households indicating shelter as a priority need including prevention of COVID-19</t>
  </si>
  <si>
    <t>Provision of materials to households in need of shelter assistance including prevention of COVID-19</t>
  </si>
  <si>
    <t>Provide shelter assistance for households living in Urban area including prevention of COVID-19</t>
  </si>
  <si>
    <t>Distribution of NFIs to vulnerable household in need of CRIs support including soap in  the NFI kit  for the prevention of  COVID-19</t>
  </si>
  <si>
    <t>UNHCR</t>
  </si>
  <si>
    <t>PLAN INTERNATIONAL CAMEROON</t>
  </si>
  <si>
    <t>CMR01/2020/0000000275/000</t>
  </si>
  <si>
    <r>
      <t>‘</t>
    </r>
    <r>
      <rPr>
        <i/>
        <sz val="12"/>
        <color theme="1"/>
        <rFont val="Arial"/>
        <family val="2"/>
      </rPr>
      <t>Shelter and Household NFI Emergency Assistance and Protection for people affected by the humanitarian   crisis in the North West and South West Regions of Cameroon’</t>
    </r>
  </si>
  <si>
    <t>PLAN INT CMR</t>
  </si>
  <si>
    <t xml:space="preserve">Distribution completed in these communities </t>
  </si>
  <si>
    <t xml:space="preserve">Items given out to returnees from Nideria who came into Cameroon through Idenau and were desperate </t>
  </si>
  <si>
    <t>Mbegang, Mbebah, Mbenjong, Ntenkah, Tulat, Mbemaan, Munuo, Bukue, Teloh and Messi</t>
  </si>
  <si>
    <t>To-|Nyaaro, Romajaay, Meluf, Mbveh, Kirumen, Mbuluf, Mbinge, Kumbo Centre, Bamkikar, Kikaikom and Kikaikiliki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</si>
</sst>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409]d\-mmm\-yyyy;@"/>
    <numFmt numFmtId="165" formatCode="[$-809]dd\ mmmm\ yyyy;@"/>
  </numFmts>
  <fonts count="31" x14ac:knownFonts="1">
    <font>
      <sz val="11"/>
      <color theme="1"/>
      <name val="Calibri"/>
      <family val="2"/>
      <scheme val="minor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b/>
      <sz val="20"/>
      <color theme="0"/>
      <name val="Calibri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0"/>
      <name val="Calibri"/>
      <family val="2"/>
    </font>
    <font>
      <b/>
      <sz val="10"/>
      <color rgb="FFFFFF00"/>
      <name val="Calibri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7"/>
      <name val="Calibri"/>
      <family val="2"/>
    </font>
    <font>
      <sz val="10"/>
      <color theme="4" tint="-0.249977111117893"/>
      <name val="Calibri"/>
      <family val="2"/>
      <scheme val="minor"/>
    </font>
    <font>
      <b/>
      <sz val="22"/>
      <color theme="0"/>
      <name val="Arial"/>
      <family val="2"/>
    </font>
    <font>
      <sz val="11"/>
      <color theme="1"/>
      <name val="Calibri"/>
      <family val="2"/>
    </font>
    <font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thick">
        <color theme="5" tint="-0.249977111117893"/>
      </left>
      <right/>
      <top style="thick">
        <color theme="5" tint="-0.249977111117893"/>
      </top>
      <bottom style="thick">
        <color theme="5" tint="-0.249977111117893"/>
      </bottom>
      <diagonal/>
    </border>
    <border>
      <left/>
      <right/>
      <top style="thick">
        <color theme="5" tint="-0.249977111117893"/>
      </top>
      <bottom style="thick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6" fillId="0" borderId="0"/>
    <xf numFmtId="41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14">
    <xf numFmtId="0" fontId="0" fillId="0" borderId="0" xfId="0"/>
    <xf numFmtId="3" fontId="0" fillId="0" borderId="0" xfId="0" applyNumberFormat="1"/>
    <xf numFmtId="0" fontId="0" fillId="3" borderId="1" xfId="0" applyFill="1" applyBorder="1"/>
    <xf numFmtId="0" fontId="0" fillId="0" borderId="1" xfId="0" applyBorder="1"/>
    <xf numFmtId="0" fontId="0" fillId="0" borderId="0" xfId="0" applyAlignment="1">
      <alignment wrapText="1"/>
    </xf>
    <xf numFmtId="0" fontId="3" fillId="2" borderId="0" xfId="0" applyFont="1" applyFill="1" applyAlignment="1">
      <alignment vertical="center"/>
    </xf>
    <xf numFmtId="0" fontId="4" fillId="4" borderId="4" xfId="0" applyFont="1" applyFill="1" applyBorder="1"/>
    <xf numFmtId="0" fontId="0" fillId="3" borderId="4" xfId="0" applyFill="1" applyBorder="1"/>
    <xf numFmtId="0" fontId="0" fillId="0" borderId="4" xfId="0" applyBorder="1"/>
    <xf numFmtId="0" fontId="4" fillId="4" borderId="0" xfId="0" applyFont="1" applyFill="1" applyAlignment="1">
      <alignment horizontal="center"/>
    </xf>
    <xf numFmtId="0" fontId="0" fillId="7" borderId="0" xfId="0" applyFill="1"/>
    <xf numFmtId="0" fontId="6" fillId="2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0" fillId="11" borderId="0" xfId="0" applyFill="1"/>
    <xf numFmtId="0" fontId="0" fillId="9" borderId="6" xfId="0" applyFill="1" applyBorder="1" applyProtection="1">
      <protection locked="0"/>
    </xf>
    <xf numFmtId="0" fontId="10" fillId="12" borderId="8" xfId="0" applyFont="1" applyFill="1" applyBorder="1" applyAlignment="1" applyProtection="1">
      <alignment horizontal="left"/>
      <protection locked="0"/>
    </xf>
    <xf numFmtId="0" fontId="0" fillId="3" borderId="7" xfId="0" applyFont="1" applyFill="1" applyBorder="1"/>
    <xf numFmtId="0" fontId="0" fillId="0" borderId="7" xfId="0" applyFont="1" applyBorder="1"/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0" fillId="9" borderId="5" xfId="0" applyFill="1" applyBorder="1" applyAlignment="1" applyProtection="1">
      <protection locked="0"/>
    </xf>
    <xf numFmtId="0" fontId="4" fillId="4" borderId="1" xfId="0" applyFont="1" applyFill="1" applyBorder="1"/>
    <xf numFmtId="0" fontId="0" fillId="0" borderId="7" xfId="0" applyBorder="1"/>
    <xf numFmtId="0" fontId="0" fillId="0" borderId="13" xfId="0" applyBorder="1"/>
    <xf numFmtId="0" fontId="2" fillId="2" borderId="0" xfId="0" applyFont="1" applyFill="1" applyAlignment="1">
      <alignment vertical="center"/>
    </xf>
    <xf numFmtId="0" fontId="4" fillId="7" borderId="0" xfId="0" applyFont="1" applyFill="1" applyAlignment="1">
      <alignment horizontal="center"/>
    </xf>
    <xf numFmtId="0" fontId="0" fillId="6" borderId="16" xfId="0" applyFill="1" applyBorder="1"/>
    <xf numFmtId="0" fontId="0" fillId="6" borderId="17" xfId="0" applyFill="1" applyBorder="1"/>
    <xf numFmtId="0" fontId="0" fillId="0" borderId="0" xfId="0" applyFill="1" applyBorder="1"/>
    <xf numFmtId="0" fontId="14" fillId="13" borderId="7" xfId="0" applyFont="1" applyFill="1" applyBorder="1"/>
    <xf numFmtId="0" fontId="14" fillId="0" borderId="0" xfId="0" applyFont="1" applyFill="1"/>
    <xf numFmtId="0" fontId="2" fillId="0" borderId="0" xfId="0" applyFont="1" applyFill="1" applyAlignment="1">
      <alignment vertical="center"/>
    </xf>
    <xf numFmtId="0" fontId="13" fillId="14" borderId="0" xfId="0" applyFont="1" applyFill="1" applyAlignment="1">
      <alignment vertical="center"/>
    </xf>
    <xf numFmtId="0" fontId="2" fillId="14" borderId="0" xfId="0" applyFont="1" applyFill="1" applyAlignment="1">
      <alignment vertical="center"/>
    </xf>
    <xf numFmtId="0" fontId="0" fillId="14" borderId="0" xfId="0" applyFill="1"/>
    <xf numFmtId="0" fontId="1" fillId="14" borderId="0" xfId="0" applyFont="1" applyFill="1" applyAlignment="1">
      <alignment vertical="center"/>
    </xf>
    <xf numFmtId="0" fontId="9" fillId="15" borderId="0" xfId="0" applyFont="1" applyFill="1" applyAlignment="1">
      <alignment horizontal="center" vertical="center"/>
    </xf>
    <xf numFmtId="0" fontId="0" fillId="15" borderId="0" xfId="0" applyFill="1"/>
    <xf numFmtId="0" fontId="8" fillId="8" borderId="0" xfId="0" applyFont="1" applyFill="1" applyAlignment="1">
      <alignment vertical="center" wrapText="1"/>
    </xf>
    <xf numFmtId="0" fontId="0" fillId="16" borderId="0" xfId="0" applyFill="1"/>
    <xf numFmtId="0" fontId="18" fillId="6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165" fontId="16" fillId="17" borderId="18" xfId="1" applyNumberFormat="1" applyFont="1" applyFill="1" applyBorder="1" applyAlignment="1">
      <alignment horizontal="left" vertical="center" wrapText="1"/>
    </xf>
    <xf numFmtId="0" fontId="8" fillId="8" borderId="0" xfId="0" applyFont="1" applyFill="1" applyAlignment="1" applyProtection="1">
      <alignment vertical="center" wrapText="1"/>
      <protection locked="0"/>
    </xf>
    <xf numFmtId="0" fontId="12" fillId="17" borderId="0" xfId="0" applyFont="1" applyFill="1" applyAlignment="1">
      <alignment vertical="center" wrapText="1"/>
    </xf>
    <xf numFmtId="0" fontId="0" fillId="8" borderId="0" xfId="0" applyFill="1"/>
    <xf numFmtId="0" fontId="19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2" fillId="2" borderId="2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center" vertical="top" wrapText="1"/>
    </xf>
    <xf numFmtId="0" fontId="0" fillId="11" borderId="0" xfId="0" applyFill="1" applyAlignment="1">
      <alignment wrapText="1"/>
    </xf>
    <xf numFmtId="164" fontId="0" fillId="0" borderId="0" xfId="0" applyNumberFormat="1"/>
    <xf numFmtId="1" fontId="0" fillId="0" borderId="0" xfId="0" applyNumberFormat="1"/>
    <xf numFmtId="0" fontId="23" fillId="2" borderId="10" xfId="0" applyFont="1" applyFill="1" applyBorder="1" applyAlignment="1">
      <alignment horizontal="center" vertical="top" wrapText="1"/>
    </xf>
    <xf numFmtId="0" fontId="6" fillId="8" borderId="14" xfId="0" applyFont="1" applyFill="1" applyBorder="1" applyAlignment="1">
      <alignment vertical="center" wrapText="1"/>
    </xf>
    <xf numFmtId="1" fontId="0" fillId="8" borderId="14" xfId="0" applyNumberFormat="1" applyFill="1" applyBorder="1"/>
    <xf numFmtId="41" fontId="0" fillId="0" borderId="0" xfId="0" applyNumberFormat="1"/>
    <xf numFmtId="41" fontId="0" fillId="0" borderId="0" xfId="2" applyFont="1"/>
    <xf numFmtId="0" fontId="24" fillId="0" borderId="0" xfId="0" applyFont="1"/>
    <xf numFmtId="9" fontId="0" fillId="0" borderId="0" xfId="3" applyFont="1"/>
    <xf numFmtId="9" fontId="0" fillId="0" borderId="0" xfId="0" applyNumberFormat="1"/>
    <xf numFmtId="0" fontId="8" fillId="0" borderId="0" xfId="0" applyFont="1" applyAlignment="1" applyProtection="1">
      <alignment vertical="center" wrapText="1"/>
      <protection locked="0"/>
    </xf>
    <xf numFmtId="0" fontId="12" fillId="3" borderId="0" xfId="0" applyFont="1" applyFill="1" applyAlignment="1">
      <alignment vertical="center" wrapText="1"/>
    </xf>
    <xf numFmtId="164" fontId="8" fillId="0" borderId="0" xfId="0" applyNumberFormat="1" applyFont="1" applyAlignment="1" applyProtection="1">
      <alignment vertical="center" wrapText="1"/>
      <protection locked="0"/>
    </xf>
    <xf numFmtId="0" fontId="0" fillId="3" borderId="20" xfId="0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Fill="1"/>
    <xf numFmtId="0" fontId="26" fillId="0" borderId="0" xfId="0" applyFont="1" applyAlignment="1">
      <alignment horizontal="justify" vertical="center"/>
    </xf>
    <xf numFmtId="0" fontId="8" fillId="16" borderId="0" xfId="0" applyNumberFormat="1" applyFont="1" applyFill="1" applyAlignment="1" applyProtection="1">
      <alignment vertical="center" wrapText="1"/>
    </xf>
    <xf numFmtId="0" fontId="0" fillId="16" borderId="0" xfId="0" applyNumberFormat="1" applyFill="1" applyAlignment="1" applyProtection="1">
      <alignment vertical="center" wrapText="1"/>
    </xf>
    <xf numFmtId="0" fontId="0" fillId="16" borderId="0" xfId="0" applyFill="1" applyAlignment="1">
      <alignment vertical="center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9" fillId="0" borderId="14" xfId="0" applyFont="1" applyBorder="1" applyAlignment="1">
      <alignment horizontal="center" vertical="center" wrapText="1"/>
    </xf>
    <xf numFmtId="0" fontId="29" fillId="18" borderId="14" xfId="0" applyFont="1" applyFill="1" applyBorder="1" applyAlignment="1">
      <alignment horizontal="center" vertical="center" wrapTex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25" fillId="0" borderId="0" xfId="0" applyNumberFormat="1" applyFont="1" applyAlignment="1" applyProtection="1">
      <alignment vertical="center" wrapText="1"/>
      <protection locked="0"/>
    </xf>
    <xf numFmtId="0" fontId="30" fillId="0" borderId="0" xfId="0" applyNumberFormat="1" applyFont="1" applyFill="1" applyAlignment="1" applyProtection="1">
      <alignment vertical="center" wrapText="1"/>
      <protection locked="0"/>
    </xf>
    <xf numFmtId="0" fontId="30" fillId="0" borderId="0" xfId="0" applyNumberFormat="1" applyFont="1" applyAlignment="1" applyProtection="1">
      <alignment vertical="center" wrapText="1"/>
      <protection locked="0"/>
    </xf>
    <xf numFmtId="3" fontId="30" fillId="0" borderId="0" xfId="0" applyNumberFormat="1" applyFont="1" applyAlignment="1" applyProtection="1">
      <alignment vertical="center" wrapText="1"/>
      <protection locked="0"/>
    </xf>
    <xf numFmtId="1" fontId="0" fillId="0" borderId="0" xfId="0" applyNumberFormat="1" applyAlignment="1" applyProtection="1">
      <alignment vertical="center" wrapText="1"/>
      <protection locked="0"/>
    </xf>
    <xf numFmtId="0" fontId="30" fillId="0" borderId="0" xfId="0" applyNumberFormat="1" applyFont="1" applyAlignment="1" applyProtection="1">
      <alignment vertical="center" wrapText="1"/>
    </xf>
    <xf numFmtId="0" fontId="0" fillId="0" borderId="0" xfId="0" applyNumberFormat="1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1" fontId="0" fillId="0" borderId="0" xfId="0" applyNumberFormat="1" applyAlignment="1">
      <alignment vertical="center"/>
    </xf>
    <xf numFmtId="1" fontId="0" fillId="8" borderId="14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NumberFormat="1" applyFont="1" applyFill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vertical="center" wrapText="1"/>
      <protection locked="0"/>
    </xf>
    <xf numFmtId="1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NumberFormat="1" applyFont="1" applyAlignment="1" applyProtection="1">
      <alignment vertical="center" wrapText="1"/>
      <protection locked="0"/>
    </xf>
    <xf numFmtId="3" fontId="8" fillId="0" borderId="0" xfId="0" applyNumberFormat="1" applyFont="1" applyAlignment="1" applyProtection="1">
      <alignment vertical="center" wrapText="1"/>
      <protection locked="0"/>
    </xf>
    <xf numFmtId="0" fontId="0" fillId="3" borderId="19" xfId="0" applyFill="1" applyBorder="1" applyAlignment="1">
      <alignment vertical="center" wrapText="1"/>
    </xf>
    <xf numFmtId="0" fontId="3" fillId="6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5" fillId="11" borderId="9" xfId="0" applyFont="1" applyFill="1" applyBorder="1" applyAlignment="1">
      <alignment horizontal="left" vertical="center" wrapText="1"/>
    </xf>
    <xf numFmtId="0" fontId="15" fillId="11" borderId="15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4">
    <cellStyle name="Comma [0]" xfId="2" builtinId="6"/>
    <cellStyle name="Normal" xfId="0" builtinId="0"/>
    <cellStyle name="Normal 8" xfId="1" xr:uid="{00000000-0005-0000-0000-000002000000}"/>
    <cellStyle name="Percent" xfId="3" builtinId="5"/>
  </cellStyles>
  <dxfs count="48"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>
          <fgColor indexed="64"/>
          <bgColor theme="2" tint="-9.9978637043366805E-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2" tint="-9.9978637043366805E-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  <protection locked="1" hidden="0"/>
    </dxf>
    <dxf>
      <numFmt numFmtId="0" formatCode="General"/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protection locked="1" hidden="0"/>
    </dxf>
    <dxf>
      <numFmt numFmtId="164" formatCode="[$-409]d\-mmm\-yyyy;@"/>
      <alignment horizontal="general" vertical="center" textRotation="0" wrapText="1" indent="0" justifyLastLine="0" shrinkToFit="0" readingOrder="0"/>
      <protection locked="0" hidden="0"/>
    </dxf>
    <dxf>
      <numFmt numFmtId="164" formatCode="[$-409]d\-mmm\-yyyy;@"/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z val="10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z val="10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numFmt numFmtId="0" formatCode="General"/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numFmt numFmtId="0" formatCode="General"/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numFmt numFmtId="0" formatCode="General"/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numFmt numFmtId="0" formatCode="General"/>
      <alignment horizontal="general" vertical="center" textRotation="0" wrapText="1" indent="0" justifyLastLine="0" shrinkToFit="0" readingOrder="0"/>
      <protection locked="0" hidden="0"/>
    </dxf>
    <dxf>
      <numFmt numFmtId="0" formatCode="General"/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font>
        <sz val="10"/>
      </font>
      <numFmt numFmtId="19" formatCode="dd/mm/yyyy"/>
      <alignment horizontal="general" vertical="center" textRotation="0" wrapText="1" indent="0" justifyLastLine="0" shrinkToFit="0" readingOrder="0"/>
      <protection locked="0" hidden="0"/>
    </dxf>
    <dxf>
      <numFmt numFmtId="164" formatCode="[$-409]d\-mmm\-yyyy;@"/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theme="4" tint="0.39997558519241921"/>
        </bottom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64"/>
          <bgColor theme="4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6C4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1/relationships/timelineCache" Target="timelineCaches/timelineCache1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[ShelterNFI_NWSW_5W_ November 2020.xlsx]Workbase!PivotTable2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7.7777777777777807E-2"/>
              <c:y val="-0.139398719538870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3.888888888888889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3.888888888888889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7.7777777777777807E-2"/>
              <c:y val="-0.139398719538870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8.2281445588532204E-2"/>
              <c:y val="-9.29327155652697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0.12117038624609794"/>
              <c:y val="-0.16614932452974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</c:pivotFmt>
      <c:pivotFmt>
        <c:idx val="13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</c:pivotFmt>
      <c:pivotFmt>
        <c:idx val="14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Workbase!$B$10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6C401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6C4014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2225">
                  <a:solidFill>
                    <a:srgbClr val="6C401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D78-4D8F-925C-7085024CC6B2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bg1"/>
                </a:solidFill>
                <a:ln w="22225">
                  <a:solidFill>
                    <a:srgbClr val="6C401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D78-4D8F-925C-7085024CC6B2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bg1"/>
                </a:solidFill>
                <a:ln w="22225">
                  <a:solidFill>
                    <a:srgbClr val="6C401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D78-4D8F-925C-7085024CC6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6C4014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Workbase!$A$11:$A$18</c:f>
              <c:strCache>
                <c:ptCount val="7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6">
                  <c:v>Dec</c:v>
                </c:pt>
              </c:strCache>
            </c:strRef>
          </c:cat>
          <c:val>
            <c:numRef>
              <c:f>Workbase!$B$11:$B$18</c:f>
              <c:numCache>
                <c:formatCode>_(* #,##0_);_(* \(#,##0\);_(* "-"_);_(@_)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78-4D8F-925C-7085024CC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73056"/>
        <c:axId val="356273448"/>
      </c:lineChart>
      <c:catAx>
        <c:axId val="35627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356273448"/>
        <c:crosses val="autoZero"/>
        <c:auto val="1"/>
        <c:lblAlgn val="ctr"/>
        <c:lblOffset val="100"/>
        <c:noMultiLvlLbl val="0"/>
      </c:catAx>
      <c:valAx>
        <c:axId val="356273448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35627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Workbase!$S$17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C4014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5524638525277207E-2"/>
                  <c:y val="-8.4158406000031261E-3"/>
                </c:manualLayout>
              </c:layout>
              <c:numFmt formatCode="0%;\ 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6C4014"/>
                      </a:solidFill>
                      <a:latin typeface="Lato" panose="020F0502020204030203" pitchFamily="34" charset="0"/>
                      <a:ea typeface="Lato" panose="020F0502020204030203" pitchFamily="34" charset="0"/>
                      <a:cs typeface="Lato" panose="020F050202020403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3E-4334-873F-99F481F91CE5}"/>
                </c:ext>
              </c:extLst>
            </c:dLbl>
            <c:numFmt formatCode="0%;\ 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Workbase!$R$18:$R$20</c:f>
              <c:strCache>
                <c:ptCount val="3"/>
                <c:pt idx="0">
                  <c:v>Children</c:v>
                </c:pt>
                <c:pt idx="1">
                  <c:v>Adults</c:v>
                </c:pt>
                <c:pt idx="2">
                  <c:v>Elderly</c:v>
                </c:pt>
              </c:strCache>
            </c:strRef>
          </c:cat>
          <c:val>
            <c:numRef>
              <c:f>Workbase!$S$18:$S$20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3E-4334-873F-99F481F91CE5}"/>
            </c:ext>
          </c:extLst>
        </c:ser>
        <c:ser>
          <c:idx val="1"/>
          <c:order val="1"/>
          <c:tx>
            <c:strRef>
              <c:f>Workbase!$T$17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5.4603865437730825E-2"/>
                  <c:y val="7.714431432232591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3E-4334-873F-99F481F91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Workbase!$R$18:$R$20</c:f>
              <c:strCache>
                <c:ptCount val="3"/>
                <c:pt idx="0">
                  <c:v>Children</c:v>
                </c:pt>
                <c:pt idx="1">
                  <c:v>Adults</c:v>
                </c:pt>
                <c:pt idx="2">
                  <c:v>Elderly</c:v>
                </c:pt>
              </c:strCache>
            </c:strRef>
          </c:cat>
          <c:val>
            <c:numRef>
              <c:f>Workbase!$T$18:$T$20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3E-4334-873F-99F481F91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56274232"/>
        <c:axId val="356274624"/>
      </c:barChart>
      <c:catAx>
        <c:axId val="356274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571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356274624"/>
        <c:crosses val="autoZero"/>
        <c:auto val="1"/>
        <c:lblAlgn val="ctr"/>
        <c:lblOffset val="100"/>
        <c:noMultiLvlLbl val="0"/>
      </c:catAx>
      <c:valAx>
        <c:axId val="356274624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356274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987373178581295"/>
          <c:y val="0.75328134950323344"/>
          <c:w val="0.22033820573704613"/>
          <c:h val="0.1204810414967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[ShelterNFI_NWSW_5W_ November 2020.xlsx]Workbase!PivotTable3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6C401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bg2">
              <a:lumMod val="9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4729736445666185"/>
          <c:y val="0"/>
          <c:w val="0.46785475780024538"/>
          <c:h val="0.78743961352657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Workbase!$J$10</c:f>
              <c:strCache>
                <c:ptCount val="1"/>
                <c:pt idx="0">
                  <c:v>Individuals Reached</c:v>
                </c:pt>
              </c:strCache>
            </c:strRef>
          </c:tx>
          <c:spPr>
            <a:solidFill>
              <a:srgbClr val="6C401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Workbase!$I$11</c:f>
              <c:strCache>
                <c:ptCount val="1"/>
                <c:pt idx="0">
                  <c:v>Grand Total</c:v>
                </c:pt>
              </c:strCache>
            </c:strRef>
          </c:cat>
          <c:val>
            <c:numRef>
              <c:f>Workbase!$J$11</c:f>
              <c:numCache>
                <c:formatCode>_(* #,##0_);_(* \(#,##0\);_(* "-"_);_(@_)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E72-4950-85EF-801BAC03842E}"/>
            </c:ext>
          </c:extLst>
        </c:ser>
        <c:ser>
          <c:idx val="1"/>
          <c:order val="1"/>
          <c:tx>
            <c:strRef>
              <c:f>Workbase!$K$10</c:f>
              <c:strCache>
                <c:ptCount val="1"/>
                <c:pt idx="0">
                  <c:v>Households Reached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Workbase!$I$11</c:f>
              <c:strCache>
                <c:ptCount val="1"/>
                <c:pt idx="0">
                  <c:v>Grand Total</c:v>
                </c:pt>
              </c:strCache>
            </c:strRef>
          </c:cat>
          <c:val>
            <c:numRef>
              <c:f>Workbase!$K$11</c:f>
              <c:numCache>
                <c:formatCode>_(* #,##0_);_(* \(#,##0\);_(* "-"_);_(@_)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E72-4950-85EF-801BAC03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353369632"/>
        <c:axId val="353370024"/>
      </c:barChart>
      <c:catAx>
        <c:axId val="353369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353370024"/>
        <c:crosses val="autoZero"/>
        <c:auto val="1"/>
        <c:lblAlgn val="ctr"/>
        <c:lblOffset val="100"/>
        <c:noMultiLvlLbl val="0"/>
      </c:catAx>
      <c:valAx>
        <c:axId val="353370024"/>
        <c:scaling>
          <c:orientation val="minMax"/>
        </c:scaling>
        <c:delete val="1"/>
        <c:axPos val="b"/>
        <c:numFmt formatCode="_(* #,##0_);_(* \(#,##0\);_(* &quot;-&quot;_);_(@_)" sourceLinked="1"/>
        <c:majorTickMark val="none"/>
        <c:minorTickMark val="none"/>
        <c:tickLblPos val="nextTo"/>
        <c:crossAx val="35336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71543276025408"/>
          <c:y val="0.86231655825630471"/>
          <c:w val="0.53259562968830088"/>
          <c:h val="0.12803606070980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Workbase!$S$17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C4014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5524638525277207E-2"/>
                  <c:y val="-8.4158406000031261E-3"/>
                </c:manualLayout>
              </c:layout>
              <c:numFmt formatCode="0%;\ 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6C4014"/>
                      </a:solidFill>
                      <a:latin typeface="Lato" panose="020F0502020204030203" pitchFamily="34" charset="0"/>
                      <a:ea typeface="Lato" panose="020F0502020204030203" pitchFamily="34" charset="0"/>
                      <a:cs typeface="Lato" panose="020F050202020403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10-45C9-AB07-C4E7A4623CA9}"/>
                </c:ext>
              </c:extLst>
            </c:dLbl>
            <c:numFmt formatCode="0%;\ 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Workbase!$R$18:$R$20</c:f>
              <c:strCache>
                <c:ptCount val="3"/>
                <c:pt idx="0">
                  <c:v>Children</c:v>
                </c:pt>
                <c:pt idx="1">
                  <c:v>Adults</c:v>
                </c:pt>
                <c:pt idx="2">
                  <c:v>Elderly</c:v>
                </c:pt>
              </c:strCache>
            </c:strRef>
          </c:cat>
          <c:val>
            <c:numRef>
              <c:f>Workbase!$S$18:$S$20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0-45C9-AB07-C4E7A4623CA9}"/>
            </c:ext>
          </c:extLst>
        </c:ser>
        <c:ser>
          <c:idx val="1"/>
          <c:order val="1"/>
          <c:tx>
            <c:strRef>
              <c:f>Workbase!$T$17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5.4603865437730825E-2"/>
                  <c:y val="7.714431432232591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10-45C9-AB07-C4E7A4623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Workbase!$R$18:$R$20</c:f>
              <c:strCache>
                <c:ptCount val="3"/>
                <c:pt idx="0">
                  <c:v>Children</c:v>
                </c:pt>
                <c:pt idx="1">
                  <c:v>Adults</c:v>
                </c:pt>
                <c:pt idx="2">
                  <c:v>Elderly</c:v>
                </c:pt>
              </c:strCache>
            </c:strRef>
          </c:cat>
          <c:val>
            <c:numRef>
              <c:f>Workbase!$T$18:$T$20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10-45C9-AB07-C4E7A462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53370808"/>
        <c:axId val="353371200"/>
      </c:barChart>
      <c:catAx>
        <c:axId val="353370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571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353371200"/>
        <c:crosses val="autoZero"/>
        <c:auto val="1"/>
        <c:lblAlgn val="ctr"/>
        <c:lblOffset val="100"/>
        <c:noMultiLvlLbl val="0"/>
      </c:catAx>
      <c:valAx>
        <c:axId val="35337120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35337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987373178581295"/>
          <c:y val="0.75328134950323344"/>
          <c:w val="0.22033820573704613"/>
          <c:h val="0.1204810414967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[ShelterNFI_NWSW_5W_ November 2020.xlsx]Workbase!PivotTable3</c:name>
    <c:fmtId val="9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6C401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bg2">
              <a:lumMod val="9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6C401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bg2">
              <a:lumMod val="9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6C401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bg2">
              <a:lumMod val="9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6C401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bg2">
              <a:lumMod val="9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4729736445666185"/>
          <c:y val="0"/>
          <c:w val="0.46785475780024538"/>
          <c:h val="0.78743961352657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Workbase!$J$10</c:f>
              <c:strCache>
                <c:ptCount val="1"/>
                <c:pt idx="0">
                  <c:v>Individuals Reached</c:v>
                </c:pt>
              </c:strCache>
            </c:strRef>
          </c:tx>
          <c:spPr>
            <a:solidFill>
              <a:srgbClr val="6C401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Workbase!$I$11</c:f>
              <c:strCache>
                <c:ptCount val="1"/>
                <c:pt idx="0">
                  <c:v>Grand Total</c:v>
                </c:pt>
              </c:strCache>
            </c:strRef>
          </c:cat>
          <c:val>
            <c:numRef>
              <c:f>Workbase!$J$11</c:f>
              <c:numCache>
                <c:formatCode>_(* #,##0_);_(* \(#,##0\);_(* "-"_);_(@_)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DED-4B28-92F9-F93F5B2A67CD}"/>
            </c:ext>
          </c:extLst>
        </c:ser>
        <c:ser>
          <c:idx val="1"/>
          <c:order val="1"/>
          <c:tx>
            <c:strRef>
              <c:f>Workbase!$K$10</c:f>
              <c:strCache>
                <c:ptCount val="1"/>
                <c:pt idx="0">
                  <c:v>Households Reached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Workbase!$I$11</c:f>
              <c:strCache>
                <c:ptCount val="1"/>
                <c:pt idx="0">
                  <c:v>Grand Total</c:v>
                </c:pt>
              </c:strCache>
            </c:strRef>
          </c:cat>
          <c:val>
            <c:numRef>
              <c:f>Workbase!$K$11</c:f>
              <c:numCache>
                <c:formatCode>_(* #,##0_);_(* \(#,##0\);_(* "-"_);_(@_)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7DED-4B28-92F9-F93F5B2A6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353368456"/>
        <c:axId val="353368064"/>
      </c:barChart>
      <c:catAx>
        <c:axId val="353368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353368064"/>
        <c:crosses val="autoZero"/>
        <c:auto val="1"/>
        <c:lblAlgn val="ctr"/>
        <c:lblOffset val="100"/>
        <c:noMultiLvlLbl val="0"/>
      </c:catAx>
      <c:valAx>
        <c:axId val="353368064"/>
        <c:scaling>
          <c:orientation val="minMax"/>
        </c:scaling>
        <c:delete val="1"/>
        <c:axPos val="b"/>
        <c:numFmt formatCode="_(* #,##0_);_(* \(#,##0\);_(* &quot;-&quot;_);_(@_)" sourceLinked="1"/>
        <c:majorTickMark val="none"/>
        <c:minorTickMark val="none"/>
        <c:tickLblPos val="nextTo"/>
        <c:crossAx val="35336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71543276025408"/>
          <c:y val="0.86231655825630471"/>
          <c:w val="0.53259562968830088"/>
          <c:h val="0.12803606070980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[ShelterNFI_NWSW_5W_ November 2020.xlsx]Workbase!PivotTable2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7.7777777777777807E-2"/>
              <c:y val="-0.139398719538870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3.888888888888889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3.888888888888889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7.7777777777777807E-2"/>
              <c:y val="-0.139398719538870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8.2281445588532204E-2"/>
              <c:y val="-9.29327155652697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0.12117038624609794"/>
              <c:y val="-0.16614932452974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8.2281445588532204E-2"/>
              <c:y val="-9.29327155652697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0.12117038624609794"/>
              <c:y val="-0.16614932452974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8.2281445588532204E-2"/>
              <c:y val="-9.29327155652697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0.12117038624609794"/>
              <c:y val="-0.16614932452974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8.2281445588532204E-2"/>
              <c:y val="-9.29327155652697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0.12117038624609794"/>
              <c:y val="-0.16614932452974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  <c:dLbl>
          <c:idx val="0"/>
          <c:layout>
            <c:manualLayout>
              <c:x val="-5.8333333333333334E-2"/>
              <c:y val="-9.29324796925806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rgbClr val="6C4014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</c:pivotFmt>
      <c:pivotFmt>
        <c:idx val="25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</c:pivotFmt>
      <c:pivotFmt>
        <c:idx val="26"/>
        <c:spPr>
          <a:ln w="28575" cap="rnd">
            <a:solidFill>
              <a:srgbClr val="6C4014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22225">
              <a:solidFill>
                <a:srgbClr val="6C4014"/>
              </a:solidFill>
            </a:ln>
            <a:effectLst/>
          </c:spPr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Workbase!$B$10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6C401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6C4014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2225">
                  <a:solidFill>
                    <a:srgbClr val="6C401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3FA-4DF1-AA02-DFE009565CDF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bg1"/>
                </a:solidFill>
                <a:ln w="22225">
                  <a:solidFill>
                    <a:srgbClr val="6C401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3FA-4DF1-AA02-DFE009565CDF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bg1"/>
                </a:solidFill>
                <a:ln w="22225">
                  <a:solidFill>
                    <a:srgbClr val="6C401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3FA-4DF1-AA02-DFE009565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6C4014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Workbase!$A$11:$A$18</c:f>
              <c:strCache>
                <c:ptCount val="7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6">
                  <c:v>Dec</c:v>
                </c:pt>
              </c:strCache>
            </c:strRef>
          </c:cat>
          <c:val>
            <c:numRef>
              <c:f>Workbase!$B$11:$B$18</c:f>
              <c:numCache>
                <c:formatCode>_(* #,##0_);_(* \(#,##0\);_(* "-"_);_(@_)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A-4DF1-AA02-DFE009565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22080"/>
        <c:axId val="349922472"/>
      </c:lineChart>
      <c:catAx>
        <c:axId val="3499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349922472"/>
        <c:crosses val="autoZero"/>
        <c:auto val="1"/>
        <c:lblAlgn val="ctr"/>
        <c:lblOffset val="100"/>
        <c:noMultiLvlLbl val="0"/>
      </c:catAx>
      <c:valAx>
        <c:axId val="349922472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34992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chart" Target="../charts/chart6.xm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5.jpeg"/><Relationship Id="rId2" Type="http://schemas.openxmlformats.org/officeDocument/2006/relationships/chart" Target="../charts/chart4.xml"/><Relationship Id="rId16" Type="http://schemas.openxmlformats.org/officeDocument/2006/relationships/image" Target="../media/image14.png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0</xdr:row>
          <xdr:rowOff>114300</xdr:rowOff>
        </xdr:from>
        <xdr:to>
          <xdr:col>16</xdr:col>
          <xdr:colOff>314325</xdr:colOff>
          <xdr:row>37</xdr:row>
          <xdr:rowOff>66675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66721</xdr:colOff>
      <xdr:row>0</xdr:row>
      <xdr:rowOff>0</xdr:rowOff>
    </xdr:from>
    <xdr:to>
      <xdr:col>9</xdr:col>
      <xdr:colOff>104500</xdr:colOff>
      <xdr:row>0</xdr:row>
      <xdr:rowOff>676190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9804" y="0"/>
          <a:ext cx="3043446" cy="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1062797</xdr:colOff>
      <xdr:row>0</xdr:row>
      <xdr:rowOff>676190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0939" cy="6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850900</xdr:colOff>
      <xdr:row>0</xdr:row>
      <xdr:rowOff>12700</xdr:rowOff>
    </xdr:from>
    <xdr:to>
      <xdr:col>2</xdr:col>
      <xdr:colOff>1268506</xdr:colOff>
      <xdr:row>7</xdr:row>
      <xdr:rowOff>69850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rpt_date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rpt_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650" y="12700"/>
              <a:ext cx="3336738" cy="13645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M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165100</xdr:rowOff>
    </xdr:from>
    <xdr:to>
      <xdr:col>11</xdr:col>
      <xdr:colOff>552450</xdr:colOff>
      <xdr:row>9</xdr:row>
      <xdr:rowOff>166967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4000500" y="165100"/>
          <a:ext cx="3257550" cy="1659217"/>
          <a:chOff x="4000500" y="165100"/>
          <a:chExt cx="3257550" cy="1659217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GraphicFramePr>
            <a:graphicFrameLocks/>
          </xdr:cNvGraphicFramePr>
        </xdr:nvGraphicFramePr>
        <xdr:xfrm>
          <a:off x="4038600" y="400050"/>
          <a:ext cx="3219450" cy="14242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2" name="TextBox 30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4000500" y="165100"/>
            <a:ext cx="2334129" cy="24228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x-non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chemeClr val="tx1">
                    <a:lumMod val="75000"/>
                    <a:lumOff val="25000"/>
                  </a:schemeClr>
                </a:solidFill>
                <a:latin typeface="Lato Black" panose="020F0502020204030203" pitchFamily="34" charset="0"/>
                <a:ea typeface="Lato Black" panose="020F0502020204030203" pitchFamily="34" charset="0"/>
                <a:cs typeface="Lato Black" panose="020F0502020204030203" pitchFamily="34" charset="0"/>
              </a:rPr>
              <a:t>Individuals Reached Trend</a:t>
            </a:r>
            <a:endParaRPr lang="x-none" sz="1200" b="1">
              <a:solidFill>
                <a:schemeClr val="tx1">
                  <a:lumMod val="75000"/>
                  <a:lumOff val="25000"/>
                </a:schemeClr>
              </a:solidFill>
              <a:latin typeface="Lato Black" panose="020F0502020204030203" pitchFamily="34" charset="0"/>
              <a:ea typeface="Lato Black" panose="020F0502020204030203" pitchFamily="34" charset="0"/>
              <a:cs typeface="Lato Black" panose="020F0502020204030203" pitchFamily="34" charset="0"/>
            </a:endParaRPr>
          </a:p>
        </xdr:txBody>
      </xdr:sp>
    </xdr:grpSp>
    <xdr:clientData/>
  </xdr:twoCellAnchor>
  <xdr:twoCellAnchor>
    <xdr:from>
      <xdr:col>0</xdr:col>
      <xdr:colOff>300536</xdr:colOff>
      <xdr:row>0</xdr:row>
      <xdr:rowOff>101600</xdr:rowOff>
    </xdr:from>
    <xdr:to>
      <xdr:col>5</xdr:col>
      <xdr:colOff>514350</xdr:colOff>
      <xdr:row>9</xdr:row>
      <xdr:rowOff>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300536" y="101600"/>
          <a:ext cx="3261814" cy="1555751"/>
          <a:chOff x="376736" y="196850"/>
          <a:chExt cx="3261814" cy="1555751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GrpSpPr/>
        </xdr:nvGrpSpPr>
        <xdr:grpSpPr>
          <a:xfrm>
            <a:off x="376736" y="444501"/>
            <a:ext cx="3261814" cy="1308100"/>
            <a:chOff x="791074" y="188914"/>
            <a:chExt cx="3269751" cy="1296987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979488" y="188914"/>
            <a:ext cx="3081337" cy="129698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837933" y="596738"/>
              <a:ext cx="105167" cy="192759"/>
            </a:xfrm>
            <a:prstGeom prst="rect">
              <a:avLst/>
            </a:prstGeom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91074" y="396058"/>
              <a:ext cx="194241" cy="149955"/>
            </a:xfrm>
            <a:prstGeom prst="rect">
              <a:avLst/>
            </a:prstGeom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40114" y="846461"/>
              <a:ext cx="129514" cy="188798"/>
            </a:xfrm>
            <a:prstGeom prst="rect">
              <a:avLst/>
            </a:prstGeom>
          </xdr:spPr>
        </xdr:pic>
      </xdr:grpSp>
      <xdr:sp macro="" textlink="">
        <xdr:nvSpPr>
          <xdr:cNvPr id="13" name="TextBox 30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831850" y="196850"/>
            <a:ext cx="2425714" cy="27001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x-non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chemeClr val="tx1">
                    <a:lumMod val="75000"/>
                    <a:lumOff val="25000"/>
                  </a:schemeClr>
                </a:solidFill>
                <a:latin typeface="Lato Black" panose="020F0502020204030203" pitchFamily="34" charset="0"/>
                <a:ea typeface="Lato Black" panose="020F0502020204030203" pitchFamily="34" charset="0"/>
                <a:cs typeface="Lato Black" panose="020F0502020204030203" pitchFamily="34" charset="0"/>
              </a:rPr>
              <a:t>PoC Reached - AGD Breakdown</a:t>
            </a:r>
          </a:p>
        </xdr:txBody>
      </xdr:sp>
    </xdr:grpSp>
    <xdr:clientData/>
  </xdr:twoCellAnchor>
  <xdr:twoCellAnchor>
    <xdr:from>
      <xdr:col>2</xdr:col>
      <xdr:colOff>69850</xdr:colOff>
      <xdr:row>11</xdr:row>
      <xdr:rowOff>95250</xdr:rowOff>
    </xdr:from>
    <xdr:to>
      <xdr:col>8</xdr:col>
      <xdr:colOff>6350</xdr:colOff>
      <xdr:row>20</xdr:row>
      <xdr:rowOff>127000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289050" y="2120900"/>
          <a:ext cx="3594100" cy="1689100"/>
          <a:chOff x="1289050" y="2120900"/>
          <a:chExt cx="3594100" cy="1689100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/>
        </xdr:nvGrpSpPr>
        <xdr:grpSpPr>
          <a:xfrm>
            <a:off x="1289050" y="2120900"/>
            <a:ext cx="3594100" cy="1689100"/>
            <a:chOff x="1308100" y="2101850"/>
            <a:chExt cx="3594100" cy="1689100"/>
          </a:xfrm>
        </xdr:grpSpPr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GrpSpPr/>
          </xdr:nvGrpSpPr>
          <xdr:grpSpPr>
            <a:xfrm>
              <a:off x="1308100" y="2101850"/>
              <a:ext cx="3594100" cy="1689100"/>
              <a:chOff x="-107950" y="2076450"/>
              <a:chExt cx="3594100" cy="1689100"/>
            </a:xfrm>
          </xdr:grpSpPr>
          <xdr:graphicFrame macro="">
            <xdr:nvGraphicFramePr>
              <xdr:cNvPr id="11" name="Chart 10">
                <a:extLst>
                  <a:ext uri="{FF2B5EF4-FFF2-40B4-BE49-F238E27FC236}">
                    <a16:creationId xmlns:a16="http://schemas.microsoft.com/office/drawing/2014/main" id="{00000000-0008-0000-0300-00000B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66700" y="2451100"/>
              <a:ext cx="3219450" cy="131445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sp macro="" textlink="">
            <xdr:nvSpPr>
              <xdr:cNvPr id="16" name="TextBox 30">
                <a:extLst>
                  <a:ext uri="{FF2B5EF4-FFF2-40B4-BE49-F238E27FC236}">
                    <a16:creationId xmlns:a16="http://schemas.microsoft.com/office/drawing/2014/main" id="{00000000-0008-0000-0300-000010000000}"/>
                  </a:ext>
                </a:extLst>
              </xdr:cNvPr>
              <xdr:cNvSpPr txBox="1"/>
            </xdr:nvSpPr>
            <xdr:spPr>
              <a:xfrm>
                <a:off x="-107950" y="2076450"/>
                <a:ext cx="2334129" cy="242284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x-non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 Black" panose="020F0502020204030203" pitchFamily="34" charset="0"/>
                    <a:ea typeface="Lato Black" panose="020F0502020204030203" pitchFamily="34" charset="0"/>
                    <a:cs typeface="Lato Black" panose="020F0502020204030203" pitchFamily="34" charset="0"/>
                  </a:rPr>
                  <a:t>Key Achievement - Indicators</a:t>
                </a:r>
                <a:endParaRPr lang="x-none" sz="1200" b="1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 Black" panose="020F0502020204030203" pitchFamily="34" charset="0"/>
                  <a:ea typeface="Lato Black" panose="020F0502020204030203" pitchFamily="34" charset="0"/>
                  <a:cs typeface="Lato Black" panose="020F0502020204030203" pitchFamily="34" charset="0"/>
                </a:endParaRPr>
              </a:p>
            </xdr:txBody>
          </xdr:sp>
        </xdr:grpSp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33500" y="2584450"/>
              <a:ext cx="225595" cy="225595"/>
            </a:xfrm>
            <a:prstGeom prst="rect">
              <a:avLst/>
            </a:prstGeom>
          </xdr:spPr>
        </xdr:pic>
      </xdr:grp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309922" y="3150614"/>
            <a:ext cx="225595" cy="22559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223478</xdr:colOff>
      <xdr:row>0</xdr:row>
      <xdr:rowOff>42332</xdr:rowOff>
    </xdr:from>
    <xdr:to>
      <xdr:col>10</xdr:col>
      <xdr:colOff>538219</xdr:colOff>
      <xdr:row>2</xdr:row>
      <xdr:rowOff>150282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311" y="42332"/>
          <a:ext cx="2156241" cy="467783"/>
        </a:xfrm>
        <a:prstGeom prst="rect">
          <a:avLst/>
        </a:prstGeom>
      </xdr:spPr>
    </xdr:pic>
    <xdr:clientData/>
  </xdr:twoCellAnchor>
  <xdr:twoCellAnchor>
    <xdr:from>
      <xdr:col>0</xdr:col>
      <xdr:colOff>68321</xdr:colOff>
      <xdr:row>3</xdr:row>
      <xdr:rowOff>6350</xdr:rowOff>
    </xdr:from>
    <xdr:to>
      <xdr:col>10</xdr:col>
      <xdr:colOff>538219</xdr:colOff>
      <xdr:row>3</xdr:row>
      <xdr:rowOff>6350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>
          <a:cxnSpLocks/>
        </xdr:cNvCxnSpPr>
      </xdr:nvCxnSpPr>
      <xdr:spPr>
        <a:xfrm>
          <a:off x="68321" y="558800"/>
          <a:ext cx="6565898" cy="0"/>
        </a:xfrm>
        <a:prstGeom prst="line">
          <a:avLst/>
        </a:prstGeom>
        <a:ln w="12700">
          <a:solidFill>
            <a:srgbClr val="8013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85871</xdr:colOff>
      <xdr:row>52</xdr:row>
      <xdr:rowOff>64585</xdr:rowOff>
    </xdr:from>
    <xdr:to>
      <xdr:col>10</xdr:col>
      <xdr:colOff>553653</xdr:colOff>
      <xdr:row>52</xdr:row>
      <xdr:rowOff>64585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>
          <a:cxnSpLocks/>
        </xdr:cNvCxnSpPr>
      </xdr:nvCxnSpPr>
      <xdr:spPr>
        <a:xfrm>
          <a:off x="85871" y="9420252"/>
          <a:ext cx="6606115" cy="0"/>
        </a:xfrm>
        <a:prstGeom prst="line">
          <a:avLst/>
        </a:prstGeom>
        <a:ln w="12700">
          <a:solidFill>
            <a:srgbClr val="80131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204686</xdr:colOff>
      <xdr:row>52</xdr:row>
      <xdr:rowOff>178821</xdr:rowOff>
    </xdr:from>
    <xdr:to>
      <xdr:col>0</xdr:col>
      <xdr:colOff>446740</xdr:colOff>
      <xdr:row>53</xdr:row>
      <xdr:rowOff>71615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04686" y="9754621"/>
          <a:ext cx="242054" cy="76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x-none" altLang="x-none" sz="500" b="1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Sources:</a:t>
          </a:r>
          <a:endParaRPr kumimoji="0" lang="x-none" altLang="x-none" sz="1600" b="0" i="0" u="none" strike="noStrike" cap="none" normalizeH="0" baseline="0">
            <a:ln>
              <a:noFill/>
            </a:ln>
            <a:solidFill>
              <a:schemeClr val="bg2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528536</xdr:colOff>
      <xdr:row>52</xdr:row>
      <xdr:rowOff>178821</xdr:rowOff>
    </xdr:from>
    <xdr:to>
      <xdr:col>4</xdr:col>
      <xdr:colOff>183658</xdr:colOff>
      <xdr:row>53</xdr:row>
      <xdr:rowOff>71615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528536" y="9754621"/>
          <a:ext cx="2093522" cy="76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x-none" sz="500" b="0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Shelter Cluster NW/SW Cameroon, HNO/HRP 2020</a:t>
          </a:r>
          <a:r>
            <a:rPr kumimoji="0" lang="x-none" altLang="x-none" sz="500" b="0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, </a:t>
          </a:r>
          <a:r>
            <a:rPr kumimoji="0" lang="en-US" altLang="x-none" sz="500" b="0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5W Reporting Tool</a:t>
          </a:r>
          <a:endParaRPr kumimoji="0" lang="x-none" altLang="x-none" sz="1600" b="0" i="0" u="none" strike="noStrike" cap="none" normalizeH="0" baseline="0">
            <a:ln>
              <a:noFill/>
            </a:ln>
            <a:solidFill>
              <a:schemeClr val="bg2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548747</xdr:colOff>
      <xdr:row>52</xdr:row>
      <xdr:rowOff>178821</xdr:rowOff>
    </xdr:from>
    <xdr:to>
      <xdr:col>5</xdr:col>
      <xdr:colOff>158759</xdr:colOff>
      <xdr:row>53</xdr:row>
      <xdr:rowOff>71615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987147" y="9754621"/>
          <a:ext cx="219612" cy="76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x-none" altLang="x-none" sz="500" b="1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Author:</a:t>
          </a:r>
          <a:endParaRPr kumimoji="0" lang="x-none" altLang="x-none" sz="1600" b="0" i="0" u="none" strike="noStrike" cap="none" normalizeH="0" baseline="0">
            <a:ln>
              <a:noFill/>
            </a:ln>
            <a:solidFill>
              <a:schemeClr val="bg2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5</xdr:col>
      <xdr:colOff>234422</xdr:colOff>
      <xdr:row>52</xdr:row>
      <xdr:rowOff>178821</xdr:rowOff>
    </xdr:from>
    <xdr:to>
      <xdr:col>6</xdr:col>
      <xdr:colOff>294877</xdr:colOff>
      <xdr:row>53</xdr:row>
      <xdr:rowOff>71615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3282422" y="9754621"/>
          <a:ext cx="670055" cy="76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x-none" altLang="x-none" sz="500" b="0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UNHCR – Buea</a:t>
          </a:r>
          <a:r>
            <a:rPr kumimoji="0" lang="en-US" altLang="x-none" sz="500" b="0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 IM Unit</a:t>
          </a:r>
          <a:endParaRPr kumimoji="0" lang="x-none" altLang="x-none" sz="1600" b="0" i="0" u="none" strike="noStrike" cap="none" normalizeH="0" baseline="0">
            <a:ln>
              <a:noFill/>
            </a:ln>
            <a:solidFill>
              <a:schemeClr val="bg2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506837</xdr:colOff>
      <xdr:row>52</xdr:row>
      <xdr:rowOff>178821</xdr:rowOff>
    </xdr:from>
    <xdr:to>
      <xdr:col>7</xdr:col>
      <xdr:colOff>528820</xdr:colOff>
      <xdr:row>53</xdr:row>
      <xdr:rowOff>71615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4164437" y="9754621"/>
          <a:ext cx="631583" cy="76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x-none" altLang="x-none" sz="500" b="1" i="0" u="none" strike="noStrike" cap="none" normalizeH="0" baseline="0">
              <a:ln>
                <a:noFill/>
              </a:ln>
              <a:solidFill>
                <a:schemeClr val="bg2">
                  <a:lumMod val="75000"/>
                </a:schemeClr>
              </a:solidFill>
              <a:effectLst/>
              <a:latin typeface="Lato" panose="020F0502020204030203" pitchFamily="34" charset="0"/>
            </a:rPr>
            <a:t>For more information:</a:t>
          </a:r>
          <a:endParaRPr kumimoji="0" lang="x-none" altLang="x-none" sz="1600" b="0" i="0" u="none" strike="noStrike" cap="none" normalizeH="0" baseline="0">
            <a:ln>
              <a:noFill/>
            </a:ln>
            <a:solidFill>
              <a:schemeClr val="bg2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8</xdr:col>
      <xdr:colOff>16418</xdr:colOff>
      <xdr:row>52</xdr:row>
      <xdr:rowOff>173741</xdr:rowOff>
    </xdr:from>
    <xdr:to>
      <xdr:col>10</xdr:col>
      <xdr:colOff>100460</xdr:colOff>
      <xdr:row>53</xdr:row>
      <xdr:rowOff>66535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4893218" y="9749541"/>
          <a:ext cx="1303242" cy="76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i-FI" altLang="x-none" sz="500">
              <a:solidFill>
                <a:schemeClr val="bg2">
                  <a:lumMod val="75000"/>
                </a:schemeClr>
              </a:solidFill>
              <a:latin typeface="Lato" panose="020F0502020204030203" pitchFamily="34" charset="0"/>
            </a:rPr>
            <a:t>im.cameroon im.cameroon@sheltercluster.org </a:t>
          </a:r>
          <a:endParaRPr kumimoji="0" lang="x-none" altLang="x-none" sz="1600" b="0" i="0" u="none" strike="noStrike" cap="none" normalizeH="0" baseline="0">
            <a:ln>
              <a:noFill/>
            </a:ln>
            <a:solidFill>
              <a:schemeClr val="bg2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31750</xdr:colOff>
      <xdr:row>0</xdr:row>
      <xdr:rowOff>77046</xdr:rowOff>
    </xdr:from>
    <xdr:to>
      <xdr:col>4</xdr:col>
      <xdr:colOff>548747</xdr:colOff>
      <xdr:row>1</xdr:row>
      <xdr:rowOff>135180</xdr:rowOff>
    </xdr:to>
    <xdr:sp macro="" textlink="">
      <xdr:nvSpPr>
        <xdr:cNvPr id="12" name="TextBox 3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1750" y="77046"/>
          <a:ext cx="2955397" cy="24228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801316"/>
              </a:solidFill>
              <a:latin typeface="Lato Black" panose="020F0502020204030203" pitchFamily="34" charset="0"/>
              <a:ea typeface="Lato Black" panose="020F0502020204030203" pitchFamily="34" charset="0"/>
              <a:cs typeface="Lato Black" panose="020F0502020204030203" pitchFamily="34" charset="0"/>
            </a:rPr>
            <a:t>Shelter Cluster Nw/SW Cameroon</a:t>
          </a:r>
          <a:endParaRPr lang="x-none" sz="1200" b="1">
            <a:solidFill>
              <a:srgbClr val="801316"/>
            </a:solidFill>
            <a:latin typeface="Lato Black" panose="020F0502020204030203" pitchFamily="34" charset="0"/>
            <a:ea typeface="Lato Black" panose="020F0502020204030203" pitchFamily="34" charset="0"/>
            <a:cs typeface="Lato Black" panose="020F0502020204030203" pitchFamily="34" charset="0"/>
          </a:endParaRPr>
        </a:p>
      </xdr:txBody>
    </xdr:sp>
    <xdr:clientData/>
  </xdr:twoCellAnchor>
  <xdr:twoCellAnchor>
    <xdr:from>
      <xdr:col>0</xdr:col>
      <xdr:colOff>31750</xdr:colOff>
      <xdr:row>1</xdr:row>
      <xdr:rowOff>73062</xdr:rowOff>
    </xdr:from>
    <xdr:to>
      <xdr:col>4</xdr:col>
      <xdr:colOff>548747</xdr:colOff>
      <xdr:row>2</xdr:row>
      <xdr:rowOff>131196</xdr:rowOff>
    </xdr:to>
    <xdr:sp macro="" textlink="">
      <xdr:nvSpPr>
        <xdr:cNvPr id="13" name="TextBox 3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1750" y="257212"/>
          <a:ext cx="2955397" cy="24228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latin typeface="Abadi" panose="020B0604020104020204" pitchFamily="34" charset="0"/>
              <a:ea typeface="Lato" panose="020F0502020204030203" pitchFamily="34" charset="0"/>
              <a:cs typeface="AngsanaUPC" panose="020B0502040204020203" pitchFamily="18" charset="-34"/>
            </a:rPr>
            <a:t>Monthly Dashboard  (Jan-May 2020)</a:t>
          </a:r>
          <a:endParaRPr lang="x-none" b="1">
            <a:latin typeface="Abadi" panose="020B0604020104020204" pitchFamily="34" charset="0"/>
            <a:ea typeface="Lato" panose="020F0502020204030203" pitchFamily="34" charset="0"/>
            <a:cs typeface="AngsanaUPC" panose="020B0502040204020203" pitchFamily="18" charset="-34"/>
          </a:endParaRPr>
        </a:p>
      </xdr:txBody>
    </xdr:sp>
    <xdr:clientData/>
  </xdr:twoCellAnchor>
  <xdr:twoCellAnchor>
    <xdr:from>
      <xdr:col>6</xdr:col>
      <xdr:colOff>211665</xdr:colOff>
      <xdr:row>26</xdr:row>
      <xdr:rowOff>15388</xdr:rowOff>
    </xdr:from>
    <xdr:to>
      <xdr:col>11</xdr:col>
      <xdr:colOff>158973</xdr:colOff>
      <xdr:row>34</xdr:row>
      <xdr:rowOff>103327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pSpPr/>
      </xdr:nvGrpSpPr>
      <xdr:grpSpPr>
        <a:xfrm>
          <a:off x="3831165" y="4968388"/>
          <a:ext cx="2963558" cy="1611939"/>
          <a:chOff x="376736" y="196850"/>
          <a:chExt cx="3261814" cy="1555751"/>
        </a:xfrm>
      </xdr:grpSpPr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GrpSpPr/>
        </xdr:nvGrpSpPr>
        <xdr:grpSpPr>
          <a:xfrm>
            <a:off x="376736" y="444501"/>
            <a:ext cx="3261814" cy="1308100"/>
            <a:chOff x="791074" y="188914"/>
            <a:chExt cx="3269751" cy="1296987"/>
          </a:xfrm>
        </xdr:grpSpPr>
        <xdr:graphicFrame macro="">
          <xdr:nvGraphicFramePr>
            <xdr:cNvPr id="31" name="Chart 30">
              <a:extLst>
                <a:ext uri="{FF2B5EF4-FFF2-40B4-BE49-F238E27FC236}">
                  <a16:creationId xmlns:a16="http://schemas.microsoft.com/office/drawing/2014/main" id="{00000000-0008-0000-0400-00001F000000}"/>
                </a:ext>
              </a:extLst>
            </xdr:cNvPr>
            <xdr:cNvGraphicFramePr>
              <a:graphicFrameLocks/>
            </xdr:cNvGraphicFramePr>
          </xdr:nvGraphicFramePr>
          <xdr:xfrm>
            <a:off x="979488" y="188914"/>
            <a:ext cx="3081337" cy="129698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837933" y="596738"/>
              <a:ext cx="105167" cy="192759"/>
            </a:xfrm>
            <a:prstGeom prst="rect">
              <a:avLst/>
            </a:prstGeom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91074" y="396058"/>
              <a:ext cx="194241" cy="149955"/>
            </a:xfrm>
            <a:prstGeom prst="rect">
              <a:avLst/>
            </a:prstGeom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40114" y="846461"/>
              <a:ext cx="129514" cy="188798"/>
            </a:xfrm>
            <a:prstGeom prst="rect">
              <a:avLst/>
            </a:prstGeom>
          </xdr:spPr>
        </xdr:pic>
      </xdr:grpSp>
      <xdr:sp macro="" textlink="">
        <xdr:nvSpPr>
          <xdr:cNvPr id="30" name="TextBox 30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>
          <a:xfrm>
            <a:off x="468290" y="196850"/>
            <a:ext cx="2789274" cy="26348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x-non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chemeClr val="tx1">
                    <a:lumMod val="75000"/>
                    <a:lumOff val="25000"/>
                  </a:schemeClr>
                </a:solidFill>
                <a:latin typeface="Lato Black" panose="020F0502020204030203" pitchFamily="34" charset="0"/>
                <a:ea typeface="Lato Black" panose="020F0502020204030203" pitchFamily="34" charset="0"/>
                <a:cs typeface="Lato Black" panose="020F0502020204030203" pitchFamily="34" charset="0"/>
              </a:rPr>
              <a:t>PoC Reached - AGD Breakdown</a:t>
            </a:r>
          </a:p>
        </xdr:txBody>
      </xdr:sp>
    </xdr:grpSp>
    <xdr:clientData/>
  </xdr:twoCellAnchor>
  <xdr:twoCellAnchor>
    <xdr:from>
      <xdr:col>0</xdr:col>
      <xdr:colOff>101823</xdr:colOff>
      <xdr:row>26</xdr:row>
      <xdr:rowOff>16735</xdr:rowOff>
    </xdr:from>
    <xdr:to>
      <xdr:col>6</xdr:col>
      <xdr:colOff>38323</xdr:colOff>
      <xdr:row>35</xdr:row>
      <xdr:rowOff>48485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pSpPr/>
      </xdr:nvGrpSpPr>
      <xdr:grpSpPr>
        <a:xfrm>
          <a:off x="101823" y="4969735"/>
          <a:ext cx="3556000" cy="1746250"/>
          <a:chOff x="1289050" y="2120900"/>
          <a:chExt cx="3594100" cy="1689100"/>
        </a:xfrm>
      </xdr:grpSpPr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GrpSpPr/>
        </xdr:nvGrpSpPr>
        <xdr:grpSpPr>
          <a:xfrm>
            <a:off x="1289050" y="2120900"/>
            <a:ext cx="3594100" cy="1689100"/>
            <a:chOff x="1308100" y="2101850"/>
            <a:chExt cx="3594100" cy="1689100"/>
          </a:xfrm>
        </xdr:grpSpPr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GrpSpPr/>
          </xdr:nvGrpSpPr>
          <xdr:grpSpPr>
            <a:xfrm>
              <a:off x="1308100" y="2101850"/>
              <a:ext cx="3594100" cy="1689100"/>
              <a:chOff x="-107950" y="2076450"/>
              <a:chExt cx="3594100" cy="1689100"/>
            </a:xfrm>
          </xdr:grpSpPr>
          <xdr:graphicFrame macro="">
            <xdr:nvGraphicFramePr>
              <xdr:cNvPr id="40" name="Chart 39">
                <a:extLst>
                  <a:ext uri="{FF2B5EF4-FFF2-40B4-BE49-F238E27FC236}">
                    <a16:creationId xmlns:a16="http://schemas.microsoft.com/office/drawing/2014/main" id="{00000000-0008-0000-0400-000028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66700" y="2451100"/>
              <a:ext cx="3219450" cy="131445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sp macro="" textlink="">
            <xdr:nvSpPr>
              <xdr:cNvPr id="41" name="TextBox 30">
                <a:extLst>
                  <a:ext uri="{FF2B5EF4-FFF2-40B4-BE49-F238E27FC236}">
                    <a16:creationId xmlns:a16="http://schemas.microsoft.com/office/drawing/2014/main" id="{00000000-0008-0000-0400-000029000000}"/>
                  </a:ext>
                </a:extLst>
              </xdr:cNvPr>
              <xdr:cNvSpPr txBox="1"/>
            </xdr:nvSpPr>
            <xdr:spPr>
              <a:xfrm>
                <a:off x="-107950" y="2076450"/>
                <a:ext cx="2334129" cy="242284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x-non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 Black" panose="020F0502020204030203" pitchFamily="34" charset="0"/>
                    <a:ea typeface="Lato Black" panose="020F0502020204030203" pitchFamily="34" charset="0"/>
                    <a:cs typeface="Lato Black" panose="020F0502020204030203" pitchFamily="34" charset="0"/>
                  </a:rPr>
                  <a:t>Key Achievement - Indicators</a:t>
                </a:r>
                <a:endParaRPr lang="x-none" sz="1200" b="1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 Black" panose="020F0502020204030203" pitchFamily="34" charset="0"/>
                  <a:ea typeface="Lato Black" panose="020F0502020204030203" pitchFamily="34" charset="0"/>
                  <a:cs typeface="Lato Black" panose="020F0502020204030203" pitchFamily="34" charset="0"/>
                </a:endParaRPr>
              </a:p>
            </xdr:txBody>
          </xdr:sp>
        </xdr:grpSp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00000000-0008-0000-0400-00002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33500" y="2584450"/>
              <a:ext cx="225595" cy="225595"/>
            </a:xfrm>
            <a:prstGeom prst="rect">
              <a:avLst/>
            </a:prstGeom>
          </xdr:spPr>
        </xdr:pic>
      </xdr:grpSp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309922" y="3150614"/>
            <a:ext cx="225595" cy="225595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9071</xdr:colOff>
      <xdr:row>3</xdr:row>
      <xdr:rowOff>22087</xdr:rowOff>
    </xdr:from>
    <xdr:to>
      <xdr:col>10</xdr:col>
      <xdr:colOff>581491</xdr:colOff>
      <xdr:row>25</xdr:row>
      <xdr:rowOff>161635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018" b="1"/>
        <a:stretch/>
      </xdr:blipFill>
      <xdr:spPr>
        <a:xfrm>
          <a:off x="3048000" y="566373"/>
          <a:ext cx="3611348" cy="413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105833</xdr:colOff>
      <xdr:row>0</xdr:row>
      <xdr:rowOff>84666</xdr:rowOff>
    </xdr:from>
    <xdr:to>
      <xdr:col>16</xdr:col>
      <xdr:colOff>373405</xdr:colOff>
      <xdr:row>8</xdr:row>
      <xdr:rowOff>9836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3" name="rpt_date 1">
              <a:extLst>
                <a:ext uri="{FF2B5EF4-FFF2-40B4-BE49-F238E27FC236}">
                  <a16:creationId xmlns:a16="http://schemas.microsoft.com/office/drawing/2014/main" id="{00000000-0008-0000-0400-00002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rpt_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58000" y="84666"/>
              <a:ext cx="3336738" cy="13645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M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  <xdr:oneCellAnchor>
    <xdr:from>
      <xdr:col>11</xdr:col>
      <xdr:colOff>317500</xdr:colOff>
      <xdr:row>10</xdr:row>
      <xdr:rowOff>84666</xdr:rowOff>
    </xdr:from>
    <xdr:ext cx="2789225" cy="1188146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7069667" y="1883833"/>
          <a:ext cx="2789225" cy="1188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Product Unfinished</a:t>
          </a:r>
        </a:p>
        <a:p>
          <a:r>
            <a:rPr lang="en-US" sz="1400"/>
            <a:t>needs more substance and activites</a:t>
          </a:r>
        </a:p>
        <a:p>
          <a:r>
            <a:rPr lang="en-US" sz="1400"/>
            <a:t>e.g Narrative per moth</a:t>
          </a:r>
        </a:p>
        <a:p>
          <a:r>
            <a:rPr lang="en-US" sz="1400"/>
            <a:t>       Pictures of distribution made</a:t>
          </a:r>
        </a:p>
        <a:p>
          <a:r>
            <a:rPr lang="en-US" sz="1400"/>
            <a:t>        etc...</a:t>
          </a:r>
          <a:endParaRPr lang="x-none" sz="1400"/>
        </a:p>
      </xdr:txBody>
    </xdr:sp>
    <xdr:clientData/>
  </xdr:oneCellAnchor>
  <xdr:twoCellAnchor>
    <xdr:from>
      <xdr:col>0</xdr:col>
      <xdr:colOff>13153</xdr:colOff>
      <xdr:row>15</xdr:row>
      <xdr:rowOff>103122</xdr:rowOff>
    </xdr:from>
    <xdr:to>
      <xdr:col>3</xdr:col>
      <xdr:colOff>458377</xdr:colOff>
      <xdr:row>25</xdr:row>
      <xdr:rowOff>61182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GrpSpPr/>
      </xdr:nvGrpSpPr>
      <xdr:grpSpPr>
        <a:xfrm>
          <a:off x="13153" y="2960622"/>
          <a:ext cx="2254974" cy="1863060"/>
          <a:chOff x="286960" y="3614440"/>
          <a:chExt cx="2288648" cy="1762038"/>
        </a:xfrm>
      </xdr:grpSpPr>
      <xdr:grpSp>
        <xdr:nvGrpSpPr>
          <xdr:cNvPr id="49" name="Group 48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GrpSpPr/>
        </xdr:nvGrpSpPr>
        <xdr:grpSpPr>
          <a:xfrm>
            <a:off x="286960" y="3614440"/>
            <a:ext cx="2288648" cy="1762038"/>
            <a:chOff x="286960" y="3614440"/>
            <a:chExt cx="2288648" cy="1762038"/>
          </a:xfrm>
        </xdr:grpSpPr>
        <xdr:grpSp>
          <xdr:nvGrpSpPr>
            <xdr:cNvPr id="52" name="Group 51">
              <a:extLst>
                <a:ext uri="{FF2B5EF4-FFF2-40B4-BE49-F238E27FC236}">
                  <a16:creationId xmlns:a16="http://schemas.microsoft.com/office/drawing/2014/main" id="{00000000-0008-0000-0400-000034000000}"/>
                </a:ext>
              </a:extLst>
            </xdr:cNvPr>
            <xdr:cNvGrpSpPr/>
          </xdr:nvGrpSpPr>
          <xdr:grpSpPr>
            <a:xfrm>
              <a:off x="286960" y="3614440"/>
              <a:ext cx="2288648" cy="1762038"/>
              <a:chOff x="0" y="0"/>
              <a:chExt cx="2295245" cy="1808171"/>
            </a:xfrm>
          </xdr:grpSpPr>
          <xdr:grpSp>
            <xdr:nvGrpSpPr>
              <xdr:cNvPr id="57" name="Group 56">
                <a:extLst>
                  <a:ext uri="{FF2B5EF4-FFF2-40B4-BE49-F238E27FC236}">
                    <a16:creationId xmlns:a16="http://schemas.microsoft.com/office/drawing/2014/main" id="{00000000-0008-0000-0400-000039000000}"/>
                  </a:ext>
                </a:extLst>
              </xdr:cNvPr>
              <xdr:cNvGrpSpPr/>
            </xdr:nvGrpSpPr>
            <xdr:grpSpPr>
              <a:xfrm>
                <a:off x="0" y="0"/>
                <a:ext cx="2295245" cy="1694091"/>
                <a:chOff x="0" y="0"/>
                <a:chExt cx="2295245" cy="1694091"/>
              </a:xfrm>
            </xdr:grpSpPr>
            <xdr:sp macro="" textlink="">
              <xdr:nvSpPr>
                <xdr:cNvPr id="59" name="TextBox 29">
                  <a:extLst>
                    <a:ext uri="{FF2B5EF4-FFF2-40B4-BE49-F238E27FC236}">
                      <a16:creationId xmlns:a16="http://schemas.microsoft.com/office/drawing/2014/main" id="{00000000-0008-0000-0400-00003B000000}"/>
                    </a:ext>
                  </a:extLst>
                </xdr:cNvPr>
                <xdr:cNvSpPr txBox="1"/>
              </xdr:nvSpPr>
              <xdr:spPr>
                <a:xfrm>
                  <a:off x="0" y="0"/>
                  <a:ext cx="2012089" cy="276999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x-non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Lato Black" panose="020F0502020204030203" pitchFamily="34" charset="0"/>
                      <a:ea typeface="Lato Black" panose="020F0502020204030203" pitchFamily="34" charset="0"/>
                      <a:cs typeface="Lato Black" panose="020F0502020204030203" pitchFamily="34" charset="0"/>
                    </a:rPr>
                    <a:t>HNO/HRP 2020 </a:t>
                  </a:r>
                  <a:r>
                    <a:rPr lang="en-US" sz="60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Lato" panose="020F0502020204030203" pitchFamily="34" charset="0"/>
                      <a:ea typeface="Lato" panose="020F0502020204030203" pitchFamily="34" charset="0"/>
                      <a:cs typeface="Lato" panose="020F0502020204030203" pitchFamily="34" charset="0"/>
                    </a:rPr>
                    <a:t>(NW/SW Regions)</a:t>
                  </a:r>
                  <a:endParaRPr lang="x-none" sz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endParaRPr>
                </a:p>
              </xdr:txBody>
            </xdr:sp>
            <xdr:grpSp>
              <xdr:nvGrpSpPr>
                <xdr:cNvPr id="60" name="Group 59">
                  <a:extLst>
                    <a:ext uri="{FF2B5EF4-FFF2-40B4-BE49-F238E27FC236}">
                      <a16:creationId xmlns:a16="http://schemas.microsoft.com/office/drawing/2014/main" id="{00000000-0008-0000-0400-00003C000000}"/>
                    </a:ext>
                  </a:extLst>
                </xdr:cNvPr>
                <xdr:cNvGrpSpPr/>
              </xdr:nvGrpSpPr>
              <xdr:grpSpPr>
                <a:xfrm>
                  <a:off x="836540" y="826078"/>
                  <a:ext cx="1458705" cy="868013"/>
                  <a:chOff x="836540" y="826078"/>
                  <a:chExt cx="1458705" cy="868013"/>
                </a:xfrm>
              </xdr:grpSpPr>
              <xdr:grpSp>
                <xdr:nvGrpSpPr>
                  <xdr:cNvPr id="61" name="Group 60">
                    <a:extLst>
                      <a:ext uri="{FF2B5EF4-FFF2-40B4-BE49-F238E27FC236}">
                        <a16:creationId xmlns:a16="http://schemas.microsoft.com/office/drawing/2014/main" id="{00000000-0008-0000-0400-00003D000000}"/>
                      </a:ext>
                    </a:extLst>
                  </xdr:cNvPr>
                  <xdr:cNvGrpSpPr/>
                </xdr:nvGrpSpPr>
                <xdr:grpSpPr>
                  <a:xfrm>
                    <a:off x="836540" y="826078"/>
                    <a:ext cx="1458705" cy="868013"/>
                    <a:chOff x="860663" y="814249"/>
                    <a:chExt cx="1046188" cy="845153"/>
                  </a:xfrm>
                </xdr:grpSpPr>
                <xdr:sp macro="" textlink="">
                  <xdr:nvSpPr>
                    <xdr:cNvPr id="64" name="Text Box 29">
                      <a:extLst>
                        <a:ext uri="{FF2B5EF4-FFF2-40B4-BE49-F238E27FC236}">
                          <a16:creationId xmlns:a16="http://schemas.microsoft.com/office/drawing/2014/main" id="{00000000-0008-0000-0400-000040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70644" y="814249"/>
                      <a:ext cx="632889" cy="324091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/>
                    <a:extLst>
                      <a:ext uri="{909E8E84-426E-40dd-AFC4-6F175D3DCCD1}">
          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          <a:solidFill>
                            <a:schemeClr val="dk1">
                              <a:lumMod val="0"/>
                              <a:lumOff val="0"/>
                            </a:schemeClr>
                          </a:solidFill>
                          <a:miter lim="800000"/>
                          <a:headEnd/>
                          <a:tailEnd/>
                        </a14:hiddenLine>
                      </a:ext>
                      <a:ext uri="{AF507438-7753-43e0-B8FC-AC1667EBCBE1}">
          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  <a:effectLst/>
                        </a14:hiddenEffects>
                      </a:ext>
                    </a:extLst>
                  </xdr:spPr>
                  <xdr:txBody>
                    <a:bodyPr rot="0" vert="horz" wrap="square" lIns="36576" tIns="36576" rIns="36576" bIns="36576" anchor="t" anchorCtr="0" upright="1">
                      <a:noAutofit/>
                    </a:bodyPr>
                    <a:lstStyle>
                      <a:defPPr>
                        <a:defRPr lang="x-none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>
                        <a:lnSpc>
                          <a:spcPct val="107000"/>
                        </a:lnSpc>
                        <a:spcAft>
                          <a:spcPts val="800"/>
                        </a:spcAft>
                      </a:pPr>
                      <a:r>
                        <a:rPr lang="en-US" sz="1200">
                          <a:solidFill>
                            <a:schemeClr val="accent4">
                              <a:lumMod val="75000"/>
                            </a:schemeClr>
                          </a:solidFill>
                          <a:effectLst/>
                          <a:latin typeface="Arial Black" panose="020B0A04020102020204" pitchFamily="34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a:t>351,299</a:t>
                      </a:r>
                      <a:endParaRPr lang="x-none" sz="1100">
                        <a:solidFill>
                          <a:schemeClr val="accent4">
                            <a:lumMod val="75000"/>
                          </a:schemeClr>
                        </a:solidFill>
                        <a:effectLst/>
                        <a:latin typeface="Calibri" panose="020F050202020403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endParaRPr>
                    </a:p>
                  </xdr:txBody>
                </xdr:sp>
                <xdr:sp macro="" textlink="">
                  <xdr:nvSpPr>
                    <xdr:cNvPr id="65" name="Text Box 23">
                      <a:extLst>
                        <a:ext uri="{FF2B5EF4-FFF2-40B4-BE49-F238E27FC236}">
                          <a16:creationId xmlns:a16="http://schemas.microsoft.com/office/drawing/2014/main" id="{00000000-0008-0000-0400-000041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60663" y="1363208"/>
                      <a:ext cx="699414" cy="23778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/>
                    <a:extLst>
                      <a:ext uri="{909E8E84-426E-40dd-AFC4-6F175D3DCCD1}">
          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          <a:solidFill>
                            <a:schemeClr val="dk1">
                              <a:lumMod val="0"/>
                              <a:lumOff val="0"/>
                            </a:schemeClr>
                          </a:solidFill>
                          <a:miter lim="800000"/>
                          <a:headEnd/>
                          <a:tailEnd/>
                        </a14:hiddenLine>
                      </a:ext>
                      <a:ext uri="{AF507438-7753-43e0-B8FC-AC1667EBCBE1}">
          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  <a:effectLst/>
                        </a14:hiddenEffects>
                      </a:ext>
                    </a:extLst>
                  </xdr:spPr>
                  <xdr:txBody>
                    <a:bodyPr rot="0" vert="horz" wrap="square" lIns="36576" tIns="36576" rIns="36576" bIns="36576" anchor="t" anchorCtr="0" upright="1">
                      <a:noAutofit/>
                    </a:bodyPr>
                    <a:lstStyle>
                      <a:defPPr>
                        <a:defRPr lang="x-none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>
                        <a:lnSpc>
                          <a:spcPct val="107000"/>
                        </a:lnSpc>
                        <a:spcAft>
                          <a:spcPts val="800"/>
                        </a:spcAft>
                      </a:pPr>
                      <a:r>
                        <a:rPr lang="x-none" sz="800">
                          <a:solidFill>
                            <a:schemeClr val="bg2">
                              <a:lumMod val="50000"/>
                            </a:schemeClr>
                          </a:solidFill>
                          <a:effectLst/>
                          <a:latin typeface="Calibri" panose="020F0502020204030204" pitchFamily="34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a:t>PEOPLE TARGETED</a:t>
                      </a:r>
                      <a:endParaRPr lang="x-none" sz="1100">
                        <a:solidFill>
                          <a:schemeClr val="bg2">
                            <a:lumMod val="50000"/>
                          </a:schemeClr>
                        </a:solidFill>
                        <a:effectLst/>
                        <a:latin typeface="Calibri" panose="020F050202020403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endParaRPr>
                    </a:p>
                  </xdr:txBody>
                </xdr:sp>
                <xdr:sp macro="" textlink="">
                  <xdr:nvSpPr>
                    <xdr:cNvPr id="66" name="Text Box 21">
                      <a:extLst>
                        <a:ext uri="{FF2B5EF4-FFF2-40B4-BE49-F238E27FC236}">
                          <a16:creationId xmlns:a16="http://schemas.microsoft.com/office/drawing/2014/main" id="{00000000-0008-0000-0400-00004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381837" y="1522414"/>
                      <a:ext cx="525014" cy="13698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/>
                    <a:extLst>
                      <a:ext uri="{909E8E84-426E-40dd-AFC4-6F175D3DCCD1}">
          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          <a:solidFill>
                            <a:schemeClr val="dk1">
                              <a:lumMod val="0"/>
                              <a:lumOff val="0"/>
                            </a:schemeClr>
                          </a:solidFill>
                          <a:miter lim="800000"/>
                          <a:headEnd/>
                          <a:tailEnd/>
                        </a14:hiddenLine>
                      </a:ext>
                      <a:ext uri="{AF507438-7753-43e0-B8FC-AC1667EBCBE1}">
          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  <a:effectLst/>
                        </a14:hiddenEffects>
                      </a:ext>
                    </a:extLst>
                  </xdr:spPr>
                  <xdr:txBody>
                    <a:bodyPr rot="0" vert="horz" wrap="square" lIns="36576" tIns="36576" rIns="36576" bIns="36576" anchor="t" anchorCtr="0" upright="1">
                      <a:noAutofit/>
                    </a:bodyPr>
                    <a:lstStyle>
                      <a:defPPr>
                        <a:defRPr lang="x-none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>
                        <a:lnSpc>
                          <a:spcPct val="107000"/>
                        </a:lnSpc>
                        <a:spcAft>
                          <a:spcPts val="800"/>
                        </a:spcAft>
                      </a:pPr>
                      <a:r>
                        <a:rPr lang="x-none" sz="600" i="1">
                          <a:solidFill>
                            <a:srgbClr val="7F7F7F"/>
                          </a:solidFill>
                          <a:effectLst/>
                          <a:latin typeface="Calibri" panose="020F0502020204030204" pitchFamily="34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a:t>Sources: HNO 2020</a:t>
                      </a:r>
                      <a:endParaRPr lang="x-none" sz="1100">
                        <a:effectLst/>
                        <a:latin typeface="Calibri" panose="020F050202020403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endParaRPr>
                    </a:p>
                  </xdr:txBody>
                </xdr:sp>
              </xdr:grpSp>
              <xdr:sp macro="" textlink="">
                <xdr:nvSpPr>
                  <xdr:cNvPr id="62" name="Text Box 28">
                    <a:extLst>
                      <a:ext uri="{FF2B5EF4-FFF2-40B4-BE49-F238E27FC236}">
                        <a16:creationId xmlns:a16="http://schemas.microsoft.com/office/drawing/2014/main" id="{00000000-0008-0000-0400-00003E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855430" y="1016315"/>
                    <a:ext cx="908342" cy="22869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        <a:solidFill>
                          <a:schemeClr val="dk1">
                            <a:lumMod val="0"/>
                            <a:lumOff val="0"/>
                          </a:schemeClr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<a:effectLst/>
                      </a14:hiddenEffects>
                    </a:ext>
                  </a:extLst>
                </xdr:spPr>
                <xdr:txBody>
                  <a:bodyPr rot="0" vert="horz" wrap="square" lIns="36576" tIns="36576" rIns="36576" bIns="36576" anchor="t" anchorCtr="0" upright="1">
                    <a:noAutofit/>
                  </a:bodyPr>
                  <a:lstStyle>
                    <a:defPPr>
                      <a:defRPr lang="x-none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07000"/>
                      </a:lnSpc>
                      <a:spcAft>
                        <a:spcPts val="800"/>
                      </a:spcAft>
                    </a:pPr>
                    <a:r>
                      <a:rPr lang="x-none" sz="800">
                        <a:solidFill>
                          <a:schemeClr val="accent4">
                            <a:lumMod val="75000"/>
                          </a:schemeClr>
                        </a:solidFill>
                        <a:effectLst/>
                        <a:latin typeface="Calibri" panose="020F050202020403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a:t>PEOPLE IN NEED</a:t>
                    </a:r>
                    <a:endParaRPr lang="x-none" sz="1100">
                      <a:solidFill>
                        <a:schemeClr val="accent4">
                          <a:lumMod val="75000"/>
                        </a:schemeClr>
                      </a:solidFill>
                      <a:effectLst/>
                      <a:latin typeface="Calibri" panose="020F050202020403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63" name="Text Box 4">
                    <a:extLst>
                      <a:ext uri="{FF2B5EF4-FFF2-40B4-BE49-F238E27FC236}">
                        <a16:creationId xmlns:a16="http://schemas.microsoft.com/office/drawing/2014/main" id="{00000000-0008-0000-0400-00003F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842661" y="1197341"/>
                    <a:ext cx="1315064" cy="273860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        <a:solidFill>
                          <a:schemeClr val="dk1">
                            <a:lumMod val="0"/>
                            <a:lumOff val="0"/>
                          </a:schemeClr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    <a:effectLst/>
                      </a14:hiddenEffects>
                    </a:ext>
                  </a:extLst>
                </xdr:spPr>
                <xdr:txBody>
                  <a:bodyPr rot="0" vert="horz" wrap="square" lIns="36576" tIns="36576" rIns="36576" bIns="36576" anchor="t" anchorCtr="0" upright="1">
                    <a:noAutofit/>
                  </a:bodyPr>
                  <a:lstStyle>
                    <a:defPPr>
                      <a:defRPr lang="x-none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07000"/>
                      </a:lnSpc>
                      <a:spcAft>
                        <a:spcPts val="800"/>
                      </a:spcAft>
                    </a:pPr>
                    <a:r>
                      <a:rPr lang="en-US" sz="1200">
                        <a:solidFill>
                          <a:schemeClr val="bg2">
                            <a:lumMod val="50000"/>
                          </a:schemeClr>
                        </a:solidFill>
                        <a:latin typeface="Arial Black" panose="020B0A0402010202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a:t>315,214</a:t>
                    </a:r>
                    <a:endParaRPr lang="x-none" sz="1100">
                      <a:solidFill>
                        <a:schemeClr val="bg2">
                          <a:lumMod val="50000"/>
                        </a:schemeClr>
                      </a:solidFill>
                      <a:effectLst/>
                      <a:latin typeface="Calibri" panose="020F050202020403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</xdr:grpSp>
          <xdr:sp macro="" textlink="">
            <xdr:nvSpPr>
              <xdr:cNvPr id="58" name="Text Box 21">
                <a:extLst>
                  <a:ext uri="{FF2B5EF4-FFF2-40B4-BE49-F238E27FC236}">
                    <a16:creationId xmlns:a16="http://schemas.microsoft.com/office/drawing/2014/main" id="{00000000-0008-0000-0400-00003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3002" y="1580012"/>
                <a:ext cx="1716230" cy="228159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    <a:solidFill>
                      <a:schemeClr val="dk1">
                        <a:lumMod val="0"/>
                        <a:lumOff val="0"/>
                      </a:schemeClr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    <a:effectLst/>
                  </a14:hiddenEffects>
                </a:ext>
              </a:extLst>
            </xdr:spPr>
            <xdr:txBody>
              <a:bodyPr rot="0" vert="horz" wrap="square" lIns="36576" tIns="36576" rIns="36576" bIns="36576" anchor="t" anchorCtr="0" upright="1">
                <a:noAutofit/>
              </a:bodyPr>
              <a:lstStyle>
                <a:defPPr>
                  <a:defRPr lang="x-non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en-US" sz="500" b="1">
                    <a:solidFill>
                      <a:srgbClr val="7F7F7F"/>
                    </a:solidFill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*Note :</a:t>
                </a:r>
                <a:r>
                  <a:rPr lang="en-US" sz="500">
                    <a:solidFill>
                      <a:srgbClr val="7F7F7F"/>
                    </a:solidFill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 </a:t>
                </a:r>
                <a:br>
                  <a:rPr lang="en-US" sz="500">
                    <a:solidFill>
                      <a:srgbClr val="7F7F7F"/>
                    </a:solidFill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</a:br>
                <a:r>
                  <a:rPr lang="en-US" sz="500">
                    <a:solidFill>
                      <a:srgbClr val="7F7F7F"/>
                    </a:solidFill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PiN includes IDP, Returnees and Host Communities</a:t>
                </a:r>
                <a:endParaRPr lang="x-none" sz="105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400-000035000000}"/>
                </a:ext>
              </a:extLst>
            </xdr:cNvPr>
            <xdr:cNvGrpSpPr/>
          </xdr:nvGrpSpPr>
          <xdr:grpSpPr>
            <a:xfrm>
              <a:off x="411572" y="3894780"/>
              <a:ext cx="643649" cy="1231600"/>
              <a:chOff x="2210647" y="3808687"/>
              <a:chExt cx="643649" cy="1231600"/>
            </a:xfrm>
          </xdr:grpSpPr>
          <xdr:pic>
            <xdr:nvPicPr>
              <xdr:cNvPr id="54" name="Picture 53">
                <a:extLst>
                  <a:ext uri="{FF2B5EF4-FFF2-40B4-BE49-F238E27FC236}">
                    <a16:creationId xmlns:a16="http://schemas.microsoft.com/office/drawing/2014/main" id="{00000000-0008-0000-0400-000036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/>
              <a:stretch>
                <a:fillRect/>
              </a:stretch>
            </xdr:blipFill>
            <xdr:spPr>
              <a:xfrm>
                <a:off x="2228697" y="3808687"/>
                <a:ext cx="585135" cy="390871"/>
              </a:xfrm>
              <a:prstGeom prst="rect">
                <a:avLst/>
              </a:prstGeom>
            </xdr:spPr>
          </xdr:pic>
          <xdr:pic>
            <xdr:nvPicPr>
              <xdr:cNvPr id="55" name="Picture 54">
                <a:extLst>
                  <a:ext uri="{FF2B5EF4-FFF2-40B4-BE49-F238E27FC236}">
                    <a16:creationId xmlns:a16="http://schemas.microsoft.com/office/drawing/2014/main" id="{00000000-0008-0000-0400-000037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/>
              <a:stretch>
                <a:fillRect/>
              </a:stretch>
            </xdr:blipFill>
            <xdr:spPr>
              <a:xfrm>
                <a:off x="2239903" y="4649416"/>
                <a:ext cx="585135" cy="390871"/>
              </a:xfrm>
              <a:prstGeom prst="rect">
                <a:avLst/>
              </a:prstGeom>
            </xdr:spPr>
          </xdr:pic>
          <xdr:pic>
            <xdr:nvPicPr>
              <xdr:cNvPr id="56" name="Picture 55">
                <a:extLst>
                  <a:ext uri="{FF2B5EF4-FFF2-40B4-BE49-F238E27FC236}">
                    <a16:creationId xmlns:a16="http://schemas.microsoft.com/office/drawing/2014/main" id="{00000000-0008-0000-0400-00003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/>
              <a:stretch>
                <a:fillRect/>
              </a:stretch>
            </xdr:blipFill>
            <xdr:spPr>
              <a:xfrm>
                <a:off x="2210647" y="4207917"/>
                <a:ext cx="643649" cy="429958"/>
              </a:xfrm>
              <a:prstGeom prst="rect">
                <a:avLst/>
              </a:prstGeom>
            </xdr:spPr>
          </xdr:pic>
        </xdr:grpSp>
      </xdr:grpSp>
      <xdr:sp macro="" textlink="">
        <xdr:nvSpPr>
          <xdr:cNvPr id="50" name="Text Box 29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2864" y="3966067"/>
            <a:ext cx="1266838" cy="32436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<a:solidFill>
                  <a:srgbClr val="FFFFFF"/>
                </a:solidFill>
              </a14:hiddenFill>
            </a:ext>
            <a:ext uri="{91240B29-F687-4f45-9708-019B960494DF}">
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<a:effectLst/>
              </a14:hiddenEffects>
            </a:ext>
          </a:extLst>
        </xdr:spPr>
        <xdr:txBody>
          <a:bodyPr rot="0" vert="horz" wrap="square" lIns="36576" tIns="36576" rIns="36576" bIns="36576" anchor="t" anchorCtr="0" upright="1">
            <a:noAutofit/>
          </a:bodyPr>
          <a:lstStyle>
            <a:defPPr>
              <a:defRPr lang="x-non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US" sz="1200">
                <a:solidFill>
                  <a:srgbClr val="801316"/>
                </a:solidFill>
                <a:effectLst/>
                <a:latin typeface="Arial Black" panose="020B0A04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1,258,554</a:t>
            </a:r>
            <a:endParaRPr lang="x-none" sz="1100">
              <a:solidFill>
                <a:srgbClr val="801316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1" name="Text Box 28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356" y="4166588"/>
            <a:ext cx="1074832" cy="22285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<a:solidFill>
                  <a:srgbClr val="FFFFFF"/>
                </a:solidFill>
              </a14:hiddenFill>
            </a:ext>
            <a:ext uri="{91240B29-F687-4f45-9708-019B960494DF}">
              <a14:hiddenLine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lc="http://schemas.openxmlformats.org/drawingml/2006/lockedCanvas" xmlns:r="http://schemas.openxmlformats.org/officeDocument/2006/relationships" xmlns:p="http://schemas.openxmlformats.org/presentationml/2006/main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>
                <a:effectLst/>
              </a14:hiddenEffects>
            </a:ext>
          </a:extLst>
        </xdr:spPr>
        <xdr:txBody>
          <a:bodyPr rot="0" vert="horz" wrap="square" lIns="36576" tIns="36576" rIns="36576" bIns="36576" anchor="t" anchorCtr="0" upright="1">
            <a:noAutofit/>
          </a:bodyPr>
          <a:lstStyle>
            <a:defPPr>
              <a:defRPr lang="x-non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x-none" sz="800">
                <a:solidFill>
                  <a:srgbClr val="801316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PEOPLE</a:t>
            </a:r>
            <a:r>
              <a:rPr lang="en-US" sz="800">
                <a:solidFill>
                  <a:srgbClr val="801316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OF CONCERN</a:t>
            </a:r>
            <a:endParaRPr lang="x-none" sz="1100">
              <a:solidFill>
                <a:srgbClr val="801316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6</xdr:row>
      <xdr:rowOff>79277</xdr:rowOff>
    </xdr:from>
    <xdr:to>
      <xdr:col>5</xdr:col>
      <xdr:colOff>207240</xdr:colOff>
      <xdr:row>15</xdr:row>
      <xdr:rowOff>81144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/>
      </xdr:nvGrpSpPr>
      <xdr:grpSpPr>
        <a:xfrm>
          <a:off x="0" y="1222277"/>
          <a:ext cx="3223490" cy="1716367"/>
          <a:chOff x="395271" y="5120602"/>
          <a:chExt cx="3255240" cy="1659216"/>
        </a:xfrm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GrpSpPr/>
        </xdr:nvGrpSpPr>
        <xdr:grpSpPr>
          <a:xfrm>
            <a:off x="395271" y="5120602"/>
            <a:ext cx="3255240" cy="1659216"/>
            <a:chOff x="4000500" y="165100"/>
            <a:chExt cx="3257550" cy="1659217"/>
          </a:xfrm>
        </xdr:grpSpPr>
        <xdr:graphicFrame macro="">
          <xdr:nvGraphicFramePr>
            <xdr:cNvPr id="26" name="Chart 25">
              <a:extLst>
                <a:ext uri="{FF2B5EF4-FFF2-40B4-BE49-F238E27FC236}">
                  <a16:creationId xmlns:a16="http://schemas.microsoft.com/office/drawing/2014/main" id="{00000000-0008-0000-0400-00001A000000}"/>
                </a:ext>
              </a:extLst>
            </xdr:cNvPr>
            <xdr:cNvGraphicFramePr>
              <a:graphicFrameLocks/>
            </xdr:cNvGraphicFramePr>
          </xdr:nvGraphicFramePr>
          <xdr:xfrm>
            <a:off x="4038600" y="400050"/>
            <a:ext cx="3219450" cy="142426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3"/>
            </a:graphicData>
          </a:graphic>
        </xdr:graphicFrame>
        <xdr:sp macro="" textlink="">
          <xdr:nvSpPr>
            <xdr:cNvPr id="27" name="TextBox 30">
              <a:extLst>
                <a:ext uri="{FF2B5EF4-FFF2-40B4-BE49-F238E27FC236}">
                  <a16:creationId xmlns:a16="http://schemas.microsoft.com/office/drawing/2014/main" id="{00000000-0008-0000-0400-00001B000000}"/>
                </a:ext>
              </a:extLst>
            </xdr:cNvPr>
            <xdr:cNvSpPr txBox="1"/>
          </xdr:nvSpPr>
          <xdr:spPr>
            <a:xfrm>
              <a:off x="4000500" y="165100"/>
              <a:ext cx="2334129" cy="24228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x-non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 Black" panose="020F0502020204030203" pitchFamily="34" charset="0"/>
                  <a:ea typeface="Lato Black" panose="020F0502020204030203" pitchFamily="34" charset="0"/>
                  <a:cs typeface="Lato Black" panose="020F0502020204030203" pitchFamily="34" charset="0"/>
                </a:rPr>
                <a:t>Individuals Reached Trend</a:t>
              </a:r>
              <a:endParaRPr lang="x-none" sz="1200" b="1">
                <a:solidFill>
                  <a:schemeClr val="tx1">
                    <a:lumMod val="75000"/>
                    <a:lumOff val="25000"/>
                  </a:schemeClr>
                </a:solidFill>
                <a:latin typeface="Lato Black" panose="020F0502020204030203" pitchFamily="34" charset="0"/>
                <a:ea typeface="Lato Black" panose="020F0502020204030203" pitchFamily="34" charset="0"/>
                <a:cs typeface="Lato Black" panose="020F0502020204030203" pitchFamily="34" charset="0"/>
              </a:endParaRPr>
            </a:p>
          </xdr:txBody>
        </xdr:sp>
      </xdr:grpSp>
      <xdr:sp macro="" textlink="Workbase!E23">
        <xdr:nvSpPr>
          <xdr:cNvPr id="67" name="Rectangle 66"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SpPr/>
        </xdr:nvSpPr>
        <xdr:spPr>
          <a:xfrm>
            <a:off x="2595035" y="5875867"/>
            <a:ext cx="605366" cy="2836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BD273BA8-E048-42D9-BF49-8FB221014D30}" type="TxLink">
              <a:rPr lang="en-US" sz="1100" b="1" i="0" u="none" strike="noStrike">
                <a:solidFill>
                  <a:srgbClr val="6C4014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pPr algn="l"/>
              <a:t>0%</a:t>
            </a:fld>
            <a:endParaRPr lang="x-none" sz="1100" b="1">
              <a:solidFill>
                <a:srgbClr val="6C4014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400-000044000000}"/>
              </a:ext>
            </a:extLst>
          </xdr:cNvPr>
          <xdr:cNvSpPr/>
        </xdr:nvSpPr>
        <xdr:spPr>
          <a:xfrm>
            <a:off x="2271184" y="6060016"/>
            <a:ext cx="1126066" cy="42333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900" b="0" i="0" u="none" strike="noStrike">
                <a:solidFill>
                  <a:schemeClr val="tx1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of yearly Target Reached</a:t>
            </a:r>
          </a:p>
        </xdr:txBody>
      </xdr:sp>
    </xdr:grpSp>
    <xdr:clientData/>
  </xdr:twoCellAnchor>
  <xdr:twoCellAnchor>
    <xdr:from>
      <xdr:col>0</xdr:col>
      <xdr:colOff>0</xdr:colOff>
      <xdr:row>3</xdr:row>
      <xdr:rowOff>34628</xdr:rowOff>
    </xdr:from>
    <xdr:to>
      <xdr:col>5</xdr:col>
      <xdr:colOff>598785</xdr:colOff>
      <xdr:row>6</xdr:row>
      <xdr:rowOff>41370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/>
      </xdr:nvGrpSpPr>
      <xdr:grpSpPr>
        <a:xfrm>
          <a:off x="0" y="606128"/>
          <a:ext cx="3615035" cy="578242"/>
          <a:chOff x="0" y="588810"/>
          <a:chExt cx="3658330" cy="560924"/>
        </a:xfrm>
      </xdr:grpSpPr>
      <xdr:sp macro="" textlink="Workbase!E11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SpPr/>
        </xdr:nvSpPr>
        <xdr:spPr>
          <a:xfrm>
            <a:off x="1321955" y="864947"/>
            <a:ext cx="909559" cy="28478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B8104444-65F5-499A-B547-88481042F591}" type="TxLink">
              <a:rPr lang="en-US" sz="1000" b="1" i="0" u="none" strike="noStrike">
                <a:solidFill>
                  <a:srgbClr val="6C4014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pPr algn="l"/>
              <a:t> - </a:t>
            </a:fld>
            <a:endParaRPr lang="x-none" sz="1000" b="1">
              <a:solidFill>
                <a:srgbClr val="6C4014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  <xdr:grpSp>
        <xdr:nvGrpSpPr>
          <xdr:cNvPr id="73" name="Group 72">
            <a:extLst>
              <a:ext uri="{FF2B5EF4-FFF2-40B4-BE49-F238E27FC236}">
                <a16:creationId xmlns:a16="http://schemas.microsoft.com/office/drawing/2014/main" id="{00000000-0008-0000-0400-000049000000}"/>
              </a:ext>
            </a:extLst>
          </xdr:cNvPr>
          <xdr:cNvGrpSpPr/>
        </xdr:nvGrpSpPr>
        <xdr:grpSpPr>
          <a:xfrm>
            <a:off x="0" y="588810"/>
            <a:ext cx="3658330" cy="510793"/>
            <a:chOff x="2821873" y="4735099"/>
            <a:chExt cx="3658330" cy="525747"/>
          </a:xfrm>
        </xdr:grpSpPr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400-00004A000000}"/>
                </a:ext>
              </a:extLst>
            </xdr:cNvPr>
            <xdr:cNvGrpSpPr/>
          </xdr:nvGrpSpPr>
          <xdr:grpSpPr>
            <a:xfrm>
              <a:off x="2927219" y="5028834"/>
              <a:ext cx="944154" cy="189540"/>
              <a:chOff x="3179648" y="4793562"/>
              <a:chExt cx="944154" cy="189540"/>
            </a:xfrm>
          </xdr:grpSpPr>
          <xdr:pic>
            <xdr:nvPicPr>
              <xdr:cNvPr id="84" name="Picture 83">
                <a:extLst>
                  <a:ext uri="{FF2B5EF4-FFF2-40B4-BE49-F238E27FC236}">
                    <a16:creationId xmlns:a16="http://schemas.microsoft.com/office/drawing/2014/main" id="{00000000-0008-0000-0400-000054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/>
              <a:stretch>
                <a:fillRect/>
              </a:stretch>
            </xdr:blipFill>
            <xdr:spPr>
              <a:xfrm>
                <a:off x="3179648" y="4813609"/>
                <a:ext cx="169493" cy="169493"/>
              </a:xfrm>
              <a:prstGeom prst="rect">
                <a:avLst/>
              </a:prstGeom>
            </xdr:spPr>
          </xdr:pic>
          <xdr:sp macro="" textlink="">
            <xdr:nvSpPr>
              <xdr:cNvPr id="85" name="TextBox 30">
                <a:extLst>
                  <a:ext uri="{FF2B5EF4-FFF2-40B4-BE49-F238E27FC236}">
                    <a16:creationId xmlns:a16="http://schemas.microsoft.com/office/drawing/2014/main" id="{00000000-0008-0000-0400-000055000000}"/>
                  </a:ext>
                </a:extLst>
              </xdr:cNvPr>
              <xdr:cNvSpPr txBox="1"/>
            </xdr:nvSpPr>
            <xdr:spPr>
              <a:xfrm>
                <a:off x="3405987" y="4793562"/>
                <a:ext cx="717815" cy="188821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x-non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>
                    <a:solidFill>
                      <a:srgbClr val="801316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2</a:t>
                </a:r>
                <a:r>
                  <a:rPr lang="en-U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 Partners</a:t>
                </a:r>
              </a:p>
            </xdr:txBody>
          </xdr:sp>
        </xdr:grpSp>
        <xdr:sp macro="" textlink="">
          <xdr:nvSpPr>
            <xdr:cNvPr id="75" name="TextBox 30">
              <a:extLst>
                <a:ext uri="{FF2B5EF4-FFF2-40B4-BE49-F238E27FC236}">
                  <a16:creationId xmlns:a16="http://schemas.microsoft.com/office/drawing/2014/main" id="{00000000-0008-0000-0400-00004B000000}"/>
                </a:ext>
              </a:extLst>
            </xdr:cNvPr>
            <xdr:cNvSpPr txBox="1"/>
          </xdr:nvSpPr>
          <xdr:spPr>
            <a:xfrm>
              <a:off x="2821873" y="4735099"/>
              <a:ext cx="1167064" cy="24228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x-non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chemeClr val="tx1">
                      <a:lumMod val="75000"/>
                      <a:lumOff val="25000"/>
                    </a:schemeClr>
                  </a:solidFill>
                  <a:latin typeface="Lato Black" panose="020F0502020204030203" pitchFamily="34" charset="0"/>
                  <a:ea typeface="Lato Black" panose="020F0502020204030203" pitchFamily="34" charset="0"/>
                  <a:cs typeface="Lato Black" panose="020F0502020204030203" pitchFamily="34" charset="0"/>
                </a:rPr>
                <a:t>Key Figures</a:t>
              </a:r>
              <a:endParaRPr lang="x-none" sz="1200" b="1">
                <a:solidFill>
                  <a:schemeClr val="tx1">
                    <a:lumMod val="75000"/>
                    <a:lumOff val="25000"/>
                  </a:schemeClr>
                </a:solidFill>
                <a:latin typeface="Lato Black" panose="020F0502020204030203" pitchFamily="34" charset="0"/>
                <a:ea typeface="Lato Black" panose="020F0502020204030203" pitchFamily="34" charset="0"/>
                <a:cs typeface="Lato Black" panose="020F0502020204030203" pitchFamily="34" charset="0"/>
              </a:endParaRPr>
            </a:p>
          </xdr:txBody>
        </xdr:sp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00000000-0008-0000-0400-00004C000000}"/>
                </a:ext>
              </a:extLst>
            </xdr:cNvPr>
            <xdr:cNvGrpSpPr/>
          </xdr:nvGrpSpPr>
          <xdr:grpSpPr>
            <a:xfrm>
              <a:off x="3844895" y="4977553"/>
              <a:ext cx="1504598" cy="250754"/>
              <a:chOff x="3844895" y="4977553"/>
              <a:chExt cx="1504598" cy="250754"/>
            </a:xfrm>
          </xdr:grpSpPr>
          <xdr:sp macro="" textlink="">
            <xdr:nvSpPr>
              <xdr:cNvPr id="83" name="Rectangle 82">
                <a:extLst>
                  <a:ext uri="{FF2B5EF4-FFF2-40B4-BE49-F238E27FC236}">
                    <a16:creationId xmlns:a16="http://schemas.microsoft.com/office/drawing/2014/main" id="{00000000-0008-0000-0400-000053000000}"/>
                  </a:ext>
                </a:extLst>
              </xdr:cNvPr>
              <xdr:cNvSpPr/>
            </xdr:nvSpPr>
            <xdr:spPr>
              <a:xfrm>
                <a:off x="4639516" y="4977553"/>
                <a:ext cx="709977" cy="22609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x-none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800">
                    <a:solidFill>
                      <a:schemeClr val="tx1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Individuals</a:t>
                </a:r>
              </a:p>
              <a:p>
                <a:pPr algn="ctr"/>
                <a:r>
                  <a:rPr lang="en-US" sz="800" b="0" i="0" u="none" strike="noStrike">
                    <a:solidFill>
                      <a:schemeClr val="tx1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assisted</a:t>
                </a:r>
              </a:p>
            </xdr:txBody>
          </xdr:sp>
          <xdr:pic>
            <xdr:nvPicPr>
              <xdr:cNvPr id="81" name="Picture 80">
                <a:extLst>
                  <a:ext uri="{FF2B5EF4-FFF2-40B4-BE49-F238E27FC236}">
                    <a16:creationId xmlns:a16="http://schemas.microsoft.com/office/drawing/2014/main" id="{00000000-0008-0000-0400-00005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/>
              <a:stretch>
                <a:fillRect/>
              </a:stretch>
            </xdr:blipFill>
            <xdr:spPr>
              <a:xfrm>
                <a:off x="3844895" y="5045963"/>
                <a:ext cx="272970" cy="182344"/>
              </a:xfrm>
              <a:prstGeom prst="rect">
                <a:avLst/>
              </a:prstGeom>
            </xdr:spPr>
          </xdr:pic>
        </xdr:grpSp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400-00004D000000}"/>
                </a:ext>
              </a:extLst>
            </xdr:cNvPr>
            <xdr:cNvGrpSpPr/>
          </xdr:nvGrpSpPr>
          <xdr:grpSpPr>
            <a:xfrm>
              <a:off x="5417259" y="5038995"/>
              <a:ext cx="1062944" cy="221851"/>
              <a:chOff x="5417259" y="5038995"/>
              <a:chExt cx="1062944" cy="221851"/>
            </a:xfrm>
          </xdr:grpSpPr>
          <xdr:pic>
            <xdr:nvPicPr>
              <xdr:cNvPr id="78" name="Picture 77">
                <a:extLst>
                  <a:ext uri="{FF2B5EF4-FFF2-40B4-BE49-F238E27FC236}">
                    <a16:creationId xmlns:a16="http://schemas.microsoft.com/office/drawing/2014/main" id="{00000000-0008-0000-0400-00004E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6"/>
              <a:stretch>
                <a:fillRect/>
              </a:stretch>
            </xdr:blipFill>
            <xdr:spPr>
              <a:xfrm>
                <a:off x="5417259" y="5038995"/>
                <a:ext cx="221851" cy="221851"/>
              </a:xfrm>
              <a:prstGeom prst="rect">
                <a:avLst/>
              </a:prstGeom>
            </xdr:spPr>
          </xdr:pic>
          <xdr:sp macro="" textlink="">
            <xdr:nvSpPr>
              <xdr:cNvPr id="79" name="TextBox 30">
                <a:extLst>
                  <a:ext uri="{FF2B5EF4-FFF2-40B4-BE49-F238E27FC236}">
                    <a16:creationId xmlns:a16="http://schemas.microsoft.com/office/drawing/2014/main" id="{00000000-0008-0000-0400-00004F000000}"/>
                  </a:ext>
                </a:extLst>
              </xdr:cNvPr>
              <xdr:cNvSpPr txBox="1"/>
            </xdr:nvSpPr>
            <xdr:spPr>
              <a:xfrm>
                <a:off x="5641250" y="5053770"/>
                <a:ext cx="838953" cy="194463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x-non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00" b="1">
                    <a:solidFill>
                      <a:srgbClr val="801316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8</a:t>
                </a:r>
                <a:r>
                  <a:rPr lang="en-U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 Subdivisions</a:t>
                </a:r>
              </a:p>
            </xdr:txBody>
          </xdr:sp>
        </xdr:grpSp>
      </xdr:grpSp>
    </xdr:grpSp>
    <xdr:clientData/>
  </xdr:twoCellAnchor>
  <xdr:twoCellAnchor>
    <xdr:from>
      <xdr:col>0</xdr:col>
      <xdr:colOff>76144</xdr:colOff>
      <xdr:row>6</xdr:row>
      <xdr:rowOff>40986</xdr:rowOff>
    </xdr:from>
    <xdr:to>
      <xdr:col>5</xdr:col>
      <xdr:colOff>437635</xdr:colOff>
      <xdr:row>6</xdr:row>
      <xdr:rowOff>40986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CxnSpPr>
          <a:cxnSpLocks/>
        </xdr:cNvCxnSpPr>
      </xdr:nvCxnSpPr>
      <xdr:spPr>
        <a:xfrm>
          <a:off x="76144" y="1149350"/>
          <a:ext cx="3421036" cy="0"/>
        </a:xfrm>
        <a:prstGeom prst="line">
          <a:avLst/>
        </a:prstGeom>
        <a:ln w="3175">
          <a:solidFill>
            <a:srgbClr val="EDE1C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110127</xdr:colOff>
      <xdr:row>15</xdr:row>
      <xdr:rowOff>94634</xdr:rowOff>
    </xdr:from>
    <xdr:to>
      <xdr:col>5</xdr:col>
      <xdr:colOff>160615</xdr:colOff>
      <xdr:row>15</xdr:row>
      <xdr:rowOff>94634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CxnSpPr>
          <a:cxnSpLocks/>
        </xdr:cNvCxnSpPr>
      </xdr:nvCxnSpPr>
      <xdr:spPr>
        <a:xfrm>
          <a:off x="110127" y="2865543"/>
          <a:ext cx="3110033" cy="0"/>
        </a:xfrm>
        <a:prstGeom prst="line">
          <a:avLst/>
        </a:prstGeom>
        <a:ln w="3175">
          <a:solidFill>
            <a:srgbClr val="EDE1C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155643</xdr:colOff>
      <xdr:row>25</xdr:row>
      <xdr:rowOff>181965</xdr:rowOff>
    </xdr:from>
    <xdr:to>
      <xdr:col>10</xdr:col>
      <xdr:colOff>371185</xdr:colOff>
      <xdr:row>25</xdr:row>
      <xdr:rowOff>181965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CxnSpPr>
          <a:cxnSpLocks/>
        </xdr:cNvCxnSpPr>
      </xdr:nvCxnSpPr>
      <xdr:spPr>
        <a:xfrm>
          <a:off x="155643" y="4800147"/>
          <a:ext cx="6334633" cy="0"/>
        </a:xfrm>
        <a:prstGeom prst="line">
          <a:avLst/>
        </a:prstGeom>
        <a:ln w="3175">
          <a:solidFill>
            <a:srgbClr val="EDE1C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178207</xdr:colOff>
      <xdr:row>35</xdr:row>
      <xdr:rowOff>48173</xdr:rowOff>
    </xdr:from>
    <xdr:to>
      <xdr:col>10</xdr:col>
      <xdr:colOff>393749</xdr:colOff>
      <xdr:row>35</xdr:row>
      <xdr:rowOff>48173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CxnSpPr>
          <a:cxnSpLocks/>
        </xdr:cNvCxnSpPr>
      </xdr:nvCxnSpPr>
      <xdr:spPr>
        <a:xfrm>
          <a:off x="178207" y="6513628"/>
          <a:ext cx="6334633" cy="0"/>
        </a:xfrm>
        <a:prstGeom prst="line">
          <a:avLst/>
        </a:prstGeom>
        <a:ln w="3175">
          <a:solidFill>
            <a:srgbClr val="EDE1C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115454</xdr:colOff>
      <xdr:row>36</xdr:row>
      <xdr:rowOff>141031</xdr:rowOff>
    </xdr:from>
    <xdr:to>
      <xdr:col>10</xdr:col>
      <xdr:colOff>403115</xdr:colOff>
      <xdr:row>52</xdr:row>
      <xdr:rowOff>20228</xdr:rowOff>
    </xdr:to>
    <xdr:pic>
      <xdr:nvPicPr>
        <xdr:cNvPr id="90" name="Picture 89" descr="SORR SUDAN - NFI distribution (full basket) to 700 flood... | Facebook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18" y="6791213"/>
          <a:ext cx="2123388" cy="283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35</xdr:row>
      <xdr:rowOff>80818</xdr:rowOff>
    </xdr:from>
    <xdr:to>
      <xdr:col>2</xdr:col>
      <xdr:colOff>397561</xdr:colOff>
      <xdr:row>37</xdr:row>
      <xdr:rowOff>4450</xdr:rowOff>
    </xdr:to>
    <xdr:sp macro="" textlink="">
      <xdr:nvSpPr>
        <xdr:cNvPr id="91" name="TextBox 3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/>
      </xdr:nvSpPr>
      <xdr:spPr>
        <a:xfrm>
          <a:off x="127000" y="6546273"/>
          <a:ext cx="1494379" cy="2930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Lato Black" panose="020F0502020204030203" pitchFamily="34" charset="0"/>
              <a:ea typeface="Lato Black" panose="020F0502020204030203" pitchFamily="34" charset="0"/>
              <a:cs typeface="Lato Black" panose="020F0502020204030203" pitchFamily="34" charset="0"/>
            </a:rPr>
            <a:t>Month Updates</a:t>
          </a:r>
        </a:p>
      </xdr:txBody>
    </xdr:sp>
    <xdr:clientData/>
  </xdr:twoCellAnchor>
  <xdr:twoCellAnchor>
    <xdr:from>
      <xdr:col>0</xdr:col>
      <xdr:colOff>212508</xdr:colOff>
      <xdr:row>36</xdr:row>
      <xdr:rowOff>147967</xdr:rowOff>
    </xdr:from>
    <xdr:to>
      <xdr:col>6</xdr:col>
      <xdr:colOff>451471</xdr:colOff>
      <xdr:row>52</xdr:row>
      <xdr:rowOff>12520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212508" y="6798149"/>
          <a:ext cx="3910418" cy="2820189"/>
        </a:xfrm>
        <a:prstGeom prst="rect">
          <a:avLst/>
        </a:prstGeom>
        <a:noFill/>
        <a:ln>
          <a:solidFill>
            <a:srgbClr val="503D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x-non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801316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PUT MONTH SUMMARY  HERE</a:t>
          </a:r>
        </a:p>
        <a:p>
          <a:pPr algn="ctr"/>
          <a:r>
            <a:rPr lang="en-US" b="1">
              <a:solidFill>
                <a:srgbClr val="801316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WITH PICTURES RELATED TO AN ACTIVITY DONE IN THE REPORTING MONTH !!!</a:t>
          </a:r>
          <a:endParaRPr lang="x-none" b="1">
            <a:solidFill>
              <a:srgbClr val="801316"/>
            </a:solidFill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twoCellAnchor>
  <xdr:twoCellAnchor>
    <xdr:from>
      <xdr:col>2</xdr:col>
      <xdr:colOff>439306</xdr:colOff>
      <xdr:row>37</xdr:row>
      <xdr:rowOff>98905</xdr:rowOff>
    </xdr:from>
    <xdr:to>
      <xdr:col>5</xdr:col>
      <xdr:colOff>445654</xdr:colOff>
      <xdr:row>39</xdr:row>
      <xdr:rowOff>14236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GrpSpPr/>
      </xdr:nvGrpSpPr>
      <xdr:grpSpPr>
        <a:xfrm>
          <a:off x="1645806" y="7147405"/>
          <a:ext cx="1816098" cy="296331"/>
          <a:chOff x="927101" y="1058334"/>
          <a:chExt cx="1835148" cy="283632"/>
        </a:xfrm>
      </xdr:grpSpPr>
      <xdr:sp macro="" textlink="Workbase!F11">
        <xdr:nvSpPr>
          <xdr:cNvPr id="71" name="Rectangle 70">
            <a:extLst>
              <a:ext uri="{FF2B5EF4-FFF2-40B4-BE49-F238E27FC236}">
                <a16:creationId xmlns:a16="http://schemas.microsoft.com/office/drawing/2014/main" id="{00000000-0008-0000-0400-000047000000}"/>
              </a:ext>
            </a:extLst>
          </xdr:cNvPr>
          <xdr:cNvSpPr/>
        </xdr:nvSpPr>
        <xdr:spPr>
          <a:xfrm>
            <a:off x="927101" y="1058334"/>
            <a:ext cx="905933" cy="2836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6C175B7F-2350-4254-BF85-C9D239308061}" type="TxLink">
              <a:rPr lang="en-US" sz="1100" b="1" i="0" u="none" strike="noStrike">
                <a:solidFill>
                  <a:srgbClr val="6C4014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pPr algn="l"/>
              <a:t> - </a:t>
            </a:fld>
            <a:endParaRPr lang="x-none" sz="1100" b="1">
              <a:solidFill>
                <a:srgbClr val="6C4014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400-000048000000}"/>
              </a:ext>
            </a:extLst>
          </xdr:cNvPr>
          <xdr:cNvSpPr/>
        </xdr:nvSpPr>
        <xdr:spPr>
          <a:xfrm>
            <a:off x="1398570" y="1066799"/>
            <a:ext cx="1363679" cy="2222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900" b="0" i="0" u="none" strike="noStrike">
                <a:solidFill>
                  <a:schemeClr val="tx1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households reached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hcr365-my.sharepoint.com/Users/EVO/Dropbox/IMO/5W/Recieved%205Ws/MAY/SHUMAS%20CMR_5W_data_collection_nwsw_2019_WASH%20%20_shumas%20_ma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hcr365-my.sharepoint.com/Users/EVO/Dropbox/IMO/5W/Recieved%205Ws/MAY/SUDAHSER%20FOUNDATION-1Shelter%205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one%20Sakwe\Desktop\ShelterNFI_NWSW_5W(version%202)31052020+MaggySW+Sakw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HKUM\AppData\Local\Microsoft\Windows\INetCache\Content.Outlook\Y7LD8YYT\ShelterNFI_NWSW_5W_Templatev3%20(June%200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_down_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_down_lis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 Entry"/>
      <sheetName val="Org"/>
      <sheetName val="CMR_admin"/>
      <sheetName val="drop_down_list"/>
      <sheetName val="ShelterNFI_NWSW_5W(version 2)3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 Entry"/>
      <sheetName val="Org"/>
      <sheetName val="CMR_admin"/>
      <sheetName val="drop_down_list"/>
      <sheetName val="ShelterNFI_NWSW_5W_Templatev3 (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-Charles Kizima" refreshedDate="43999.530983564815" createdVersion="6" refreshedVersion="6" minRefreshableVersion="3" recordCount="33" xr:uid="{00000000-000A-0000-FFFF-FFFF01000000}">
  <cacheSource type="worksheet">
    <worksheetSource name="Table_data"/>
  </cacheSource>
  <cacheFields count="35">
    <cacheField name="rpt_date" numFmtId="0">
      <sharedItems containsNonDate="0" containsDate="1" containsString="0" containsBlank="1" minDate="2020-06-30T00:00:00" maxDate="2021-01-01T00:00:00" count="8">
        <m/>
        <d v="2020-06-30T00:00:00"/>
        <d v="2020-07-31T00:00:00"/>
        <d v="2020-08-31T00:00:00"/>
        <d v="2020-09-30T00:00:00"/>
        <d v="2020-10-31T00:00:00"/>
        <d v="2020-11-30T00:00:00"/>
        <d v="2020-12-31T00:00:00"/>
      </sharedItems>
      <fieldGroup par="34" base="0">
        <rangePr groupBy="days" startDate="2020-06-30T00:00:00" endDate="2021-01-01T00:00:00"/>
        <groupItems count="368">
          <s v="(blank)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1/01/2021"/>
        </groupItems>
      </fieldGroup>
    </cacheField>
    <cacheField name="prog_org" numFmtId="0">
      <sharedItems containsNonDate="0" containsString="0" containsBlank="1"/>
    </cacheField>
    <cacheField name="imp_org_acronym" numFmtId="0">
      <sharedItems containsNonDate="0" containsString="0" containsBlank="1"/>
    </cacheField>
    <cacheField name="imp_org_name" numFmtId="0">
      <sharedItems containsBlank="1"/>
    </cacheField>
    <cacheField name="imp_org_type" numFmtId="0">
      <sharedItems containsNonDate="0" containsString="0" containsBlank="1"/>
    </cacheField>
    <cacheField name="adm1" numFmtId="0">
      <sharedItems containsNonDate="0" containsString="0" containsBlank="1"/>
    </cacheField>
    <cacheField name="adm1_pcode" numFmtId="0">
      <sharedItems containsBlank="1"/>
    </cacheField>
    <cacheField name="adm2" numFmtId="0">
      <sharedItems containsNonDate="0" containsString="0" containsBlank="1"/>
    </cacheField>
    <cacheField name="adm2_pcode" numFmtId="0">
      <sharedItems containsBlank="1"/>
    </cacheField>
    <cacheField name="adm3" numFmtId="0">
      <sharedItems containsNonDate="0" containsBlank="1" count="9">
        <m/>
        <s v="Bamenda 3rd" u="1"/>
        <s v="Muyuka" u="1"/>
        <s v="Ekondo Titi" u="1"/>
        <s v="Limbe 1" u="1"/>
        <s v="Ndu" u="1"/>
        <s v="Buea" u="1"/>
        <s v="Bamenda 2nd" u="1"/>
        <s v="Mbonge" u="1"/>
      </sharedItems>
    </cacheField>
    <cacheField name="adm3_pcode" numFmtId="0">
      <sharedItems containsBlank="1"/>
    </cacheField>
    <cacheField name="adm4" numFmtId="0">
      <sharedItems containsNonDate="0" containsString="0" containsBlank="1"/>
    </cacheField>
    <cacheField name="sector" numFmtId="0">
      <sharedItems containsNonDate="0" containsString="0" containsBlank="1"/>
    </cacheField>
    <cacheField name="Column3" numFmtId="0">
      <sharedItems containsNonDate="0" containsString="0" containsBlank="1"/>
    </cacheField>
    <cacheField name="project_title" numFmtId="0">
      <sharedItems containsBlank="1"/>
    </cacheField>
    <cacheField name="HRP or Not HRP Project" numFmtId="0">
      <sharedItems containsNonDate="0" containsString="0" containsBlank="1"/>
    </cacheField>
    <cacheField name="project_activities" numFmtId="0">
      <sharedItems containsNonDate="0" containsString="0" containsBlank="1"/>
    </cacheField>
    <cacheField name="project_indicators" numFmtId="0">
      <sharedItems containsBlank="1" count="4">
        <m/>
        <s v="Select an ativity"/>
        <s v="# of vulnerable IDP households in self settled receive Shelter kits including prevention of COVID-19" u="1"/>
        <s v="# of vulnerable IDP households assisted with core relief items including prevention of COVID-19" u="1"/>
      </sharedItems>
    </cacheField>
    <cacheField name="#targeted+idp" numFmtId="0">
      <sharedItems containsNonDate="0" containsString="0" containsBlank="1"/>
    </cacheField>
    <cacheField name="child_male" numFmtId="0">
      <sharedItems containsBlank="1"/>
    </cacheField>
    <cacheField name="child_female" numFmtId="0">
      <sharedItems containsBlank="1"/>
    </cacheField>
    <cacheField name="child_total" numFmtId="0">
      <sharedItems containsMixedTypes="1" containsNumber="1" containsInteger="1" minValue="0" maxValue="0"/>
    </cacheField>
    <cacheField name="adult_male" numFmtId="0">
      <sharedItems containsBlank="1"/>
    </cacheField>
    <cacheField name="adult_female" numFmtId="0">
      <sharedItems containsBlank="1"/>
    </cacheField>
    <cacheField name="adult_total" numFmtId="0">
      <sharedItems containsMixedTypes="1" containsNumber="1" containsInteger="1" minValue="0" maxValue="0"/>
    </cacheField>
    <cacheField name="elder_male" numFmtId="0">
      <sharedItems containsBlank="1"/>
    </cacheField>
    <cacheField name="elder_female" numFmtId="0">
      <sharedItems containsBlank="1"/>
    </cacheField>
    <cacheField name="elder_total" numFmtId="0">
      <sharedItems containsMixedTypes="1" containsNumber="1" containsInteger="1" minValue="0" maxValue="0"/>
    </cacheField>
    <cacheField name="total_individuals_reached" numFmtId="0">
      <sharedItems containsString="0" containsBlank="1" containsNumber="1" containsInteger="1" minValue="0" maxValue="0"/>
    </cacheField>
    <cacheField name="total_household_reached" numFmtId="0">
      <sharedItems containsNonDate="0" containsString="0" containsBlank="1"/>
    </cacheField>
    <cacheField name="project_status" numFmtId="0">
      <sharedItems containsNonDate="0" containsString="0" containsBlank="1"/>
    </cacheField>
    <cacheField name="proj_s_date" numFmtId="0">
      <sharedItems containsNonDate="0" containsString="0" containsBlank="1"/>
    </cacheField>
    <cacheField name="proj_e_date" numFmtId="0">
      <sharedItems containsNonDate="0" containsString="0" containsBlank="1"/>
    </cacheField>
    <cacheField name="remarks" numFmtId="0">
      <sharedItems containsNonDate="0" containsString="0" containsBlank="1"/>
    </cacheField>
    <cacheField name="Months" numFmtId="0" databaseField="0">
      <fieldGroup base="0">
        <rangePr groupBy="months" startDate="2020-06-30T00:00:00" endDate="2021-01-01T00:00:00"/>
        <groupItems count="14">
          <s v="&lt;30/06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1/2021"/>
        </groupItems>
      </fieldGroup>
    </cacheField>
  </cacheFields>
  <extLst>
    <ext xmlns:x14="http://schemas.microsoft.com/office/spreadsheetml/2009/9/main" uri="{725AE2AE-9491-48be-B2B4-4EB974FC3084}">
      <x14:pivotCacheDefinition pivotCacheId="59166274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m/>
    <m/>
    <m/>
    <m/>
    <m/>
    <m/>
    <m/>
    <m/>
    <x v="0"/>
    <m/>
    <m/>
    <m/>
    <m/>
    <m/>
    <m/>
    <m/>
    <x v="0"/>
    <m/>
    <s v="Male"/>
    <s v="Female"/>
    <s v="Total"/>
    <s v="Male"/>
    <s v="Female"/>
    <s v="Total"/>
    <s v="Male"/>
    <s v="Female"/>
    <s v="Total"/>
    <m/>
    <m/>
    <m/>
    <m/>
    <m/>
    <m/>
  </r>
  <r>
    <x v="1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2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3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4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5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6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7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m/>
    <m/>
    <m/>
    <m/>
    <m/>
    <m/>
    <x v="0"/>
    <m/>
    <m/>
    <m/>
    <m/>
    <m/>
    <m/>
    <m/>
    <x v="1"/>
    <m/>
    <m/>
    <m/>
    <n v="0"/>
    <m/>
    <m/>
    <n v="0"/>
    <m/>
    <m/>
    <n v="0"/>
    <n v="0"/>
    <m/>
    <m/>
    <m/>
    <m/>
    <m/>
  </r>
  <r>
    <x v="0"/>
    <m/>
    <m/>
    <s v=""/>
    <m/>
    <m/>
    <s v=""/>
    <m/>
    <s v=""/>
    <x v="0"/>
    <s v=""/>
    <m/>
    <m/>
    <m/>
    <s v=""/>
    <m/>
    <m/>
    <x v="1"/>
    <m/>
    <m/>
    <m/>
    <n v="0"/>
    <m/>
    <m/>
    <n v="0"/>
    <m/>
    <m/>
    <n v="0"/>
    <n v="0"/>
    <m/>
    <m/>
    <m/>
    <m/>
    <m/>
  </r>
  <r>
    <x v="0"/>
    <m/>
    <m/>
    <s v=""/>
    <m/>
    <m/>
    <s v=""/>
    <m/>
    <s v=""/>
    <x v="0"/>
    <s v=""/>
    <m/>
    <m/>
    <m/>
    <s v=""/>
    <m/>
    <m/>
    <x v="1"/>
    <m/>
    <m/>
    <m/>
    <n v="0"/>
    <m/>
    <m/>
    <n v="0"/>
    <m/>
    <m/>
    <n v="0"/>
    <n v="0"/>
    <m/>
    <m/>
    <m/>
    <m/>
    <m/>
  </r>
  <r>
    <x v="0"/>
    <m/>
    <m/>
    <s v=""/>
    <m/>
    <m/>
    <s v=""/>
    <m/>
    <s v=""/>
    <x v="0"/>
    <s v=""/>
    <m/>
    <m/>
    <m/>
    <s v=""/>
    <m/>
    <m/>
    <x v="1"/>
    <m/>
    <m/>
    <m/>
    <n v="0"/>
    <m/>
    <m/>
    <n v="0"/>
    <m/>
    <m/>
    <n v="0"/>
    <n v="0"/>
    <m/>
    <m/>
    <m/>
    <m/>
    <m/>
  </r>
  <r>
    <x v="0"/>
    <m/>
    <m/>
    <s v=""/>
    <m/>
    <m/>
    <s v=""/>
    <m/>
    <s v=""/>
    <x v="0"/>
    <s v=""/>
    <m/>
    <m/>
    <m/>
    <s v=""/>
    <m/>
    <m/>
    <x v="1"/>
    <m/>
    <m/>
    <m/>
    <n v="0"/>
    <m/>
    <m/>
    <n v="0"/>
    <m/>
    <m/>
    <n v="0"/>
    <n v="0"/>
    <m/>
    <m/>
    <m/>
    <m/>
    <m/>
  </r>
  <r>
    <x v="0"/>
    <m/>
    <m/>
    <s v=""/>
    <m/>
    <m/>
    <s v=""/>
    <m/>
    <s v=""/>
    <x v="0"/>
    <s v=""/>
    <m/>
    <m/>
    <m/>
    <s v=""/>
    <m/>
    <m/>
    <x v="1"/>
    <m/>
    <m/>
    <m/>
    <n v="0"/>
    <m/>
    <m/>
    <n v="0"/>
    <m/>
    <m/>
    <n v="0"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6" minRefreshableVersion="5" useAutoFormatting="1" itemPrintTitles="1" createdVersion="6" indent="0" outline="1" outlineData="1" multipleFieldFilters="0" chartFormat="12" rowHeaderCaption="Month">
  <location ref="A10:B18" firstHeaderRow="1" firstDataRow="1" firstDataCol="1"/>
  <pivotFields count="35"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4"/>
    <field x="0"/>
  </rowFields>
  <rowItems count="8"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_individuals_reached" fld="28" baseField="0" baseItem="0"/>
  </dataFields>
  <formats count="1">
    <format dxfId="6">
      <pivotArea outline="0" collapsedLevelsAreSubtotals="1" fieldPosition="0"/>
    </format>
  </formats>
  <chartFormats count="14">
    <chartFormat chart="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34" count="1" selected="0">
            <x v="1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34" count="1" selected="0">
            <x v="3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34" count="1" selected="0">
            <x v="4"/>
          </reference>
        </references>
      </pivotArea>
    </chartFormat>
    <chartFormat chart="1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1">
      <pivotArea type="data" outline="0" fieldPosition="0">
        <references count="2">
          <reference field="4294967294" count="1" selected="0">
            <x v="0"/>
          </reference>
          <reference field="34" count="1" selected="0">
            <x v="1"/>
          </reference>
        </references>
      </pivotArea>
    </chartFormat>
    <chartFormat chart="11" format="22">
      <pivotArea type="data" outline="0" fieldPosition="0">
        <references count="2">
          <reference field="4294967294" count="1" selected="0">
            <x v="0"/>
          </reference>
          <reference field="34" count="1" selected="0">
            <x v="3"/>
          </reference>
        </references>
      </pivotArea>
    </chartFormat>
    <chartFormat chart="11" format="23">
      <pivotArea type="data" outline="0" fieldPosition="0">
        <references count="2">
          <reference field="4294967294" count="1" selected="0">
            <x v="0"/>
          </reference>
          <reference field="34" count="1" selected="0">
            <x v="4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34" count="1" selected="0">
            <x v="6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34" count="1" selected="0">
            <x v="8"/>
          </reference>
        </references>
      </pivotArea>
    </chartFormat>
    <chartFormat chart="4" format="14">
      <pivotArea type="data" outline="0" fieldPosition="0">
        <references count="2">
          <reference field="4294967294" count="1" selected="0">
            <x v="0"/>
          </reference>
          <reference field="34" count="1" selected="0">
            <x v="9"/>
          </reference>
        </references>
      </pivotArea>
    </chartFormat>
    <chartFormat chart="11" format="24">
      <pivotArea type="data" outline="0" fieldPosition="0">
        <references count="2">
          <reference field="4294967294" count="1" selected="0">
            <x v="0"/>
          </reference>
          <reference field="34" count="1" selected="0">
            <x v="6"/>
          </reference>
        </references>
      </pivotArea>
    </chartFormat>
    <chartFormat chart="11" format="25">
      <pivotArea type="data" outline="0" fieldPosition="0">
        <references count="2">
          <reference field="4294967294" count="1" selected="0">
            <x v="0"/>
          </reference>
          <reference field="34" count="1" selected="0">
            <x v="8"/>
          </reference>
        </references>
      </pivotArea>
    </chartFormat>
    <chartFormat chart="11" format="26">
      <pivotArea type="data" outline="0" fieldPosition="0">
        <references count="2">
          <reference field="4294967294" count="1" selected="0">
            <x v="0"/>
          </reference>
          <reference field="34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111" name="rpt_date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4000000}" name="PivotTable8" cacheId="0" applyNumberFormats="0" applyBorderFormats="0" applyFontFormats="0" applyPatternFormats="0" applyAlignmentFormats="0" applyWidthHeightFormats="1" dataCaption="Values" updatedVersion="6" minRefreshableVersion="5" useAutoFormatting="1" itemPrintTitles="1" createdVersion="6" indent="0" outline="1" outlineData="1" multipleFieldFilters="0" chartFormat="2" rowHeaderCaption="Month">
  <location ref="AA10:AC18" firstHeaderRow="0" firstDataRow="1" firstDataCol="1"/>
  <pivotFields count="35"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4"/>
    <field x="0"/>
  </rowFields>
  <rowItems count="8"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_individuals_reached" fld="28" baseField="0" baseItem="0"/>
    <dataField name="Sum of total_household_reached" fld="29" baseField="0" baseItem="0"/>
  </dataFields>
  <formats count="1">
    <format dxfId="7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111" name="rpt_date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PivotTable7" cacheId="0" dataOnRows="1" applyNumberFormats="0" applyBorderFormats="0" applyFontFormats="0" applyPatternFormats="0" applyAlignmentFormats="0" applyWidthHeightFormats="1" dataCaption="Values" updatedVersion="6" minRefreshableVersion="5" useAutoFormatting="1" itemPrintTitles="1" createdVersion="6" indent="0" outline="1" outlineData="1" multipleFieldFilters="0" rowHeaderCaption="Location">
  <location ref="X10:Y11" firstHeaderRow="1" firstDataRow="1" firstDataCol="1"/>
  <pivotFields count="35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m="1" x="7"/>
        <item m="1" x="1"/>
        <item m="1" x="6"/>
        <item m="1" x="3"/>
        <item m="1" x="4"/>
        <item m="1" x="8"/>
        <item m="1" x="2"/>
        <item m="1" x="5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9"/>
  </rowFields>
  <rowItems count="1">
    <i t="grand">
      <x/>
    </i>
  </rowItems>
  <colItems count="1">
    <i/>
  </colItems>
  <dataFields count="1">
    <dataField name="Sum of total_individuals_reached" fld="28" baseField="0" baseItem="0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dateBetween" evalOrder="-1" id="111" name="rpt_date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4" cacheId="0" dataOnRows="1" applyNumberFormats="0" applyBorderFormats="0" applyFontFormats="0" applyPatternFormats="0" applyAlignmentFormats="0" applyWidthHeightFormats="1" dataCaption="Values" updatedVersion="6" minRefreshableVersion="5" useAutoFormatting="1" itemPrintTitles="1" createdVersion="6" indent="0" outline="1" outlineData="1" multipleFieldFilters="0" rowHeaderCaption="Indicators">
  <location ref="M10:N19" firstHeaderRow="1" firstDataRow="1" firstDataCol="1"/>
  <pivotFields count="35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Items count="1">
    <i/>
  </colItems>
  <dataFields count="9">
    <dataField name="Sum of child_male" fld="19" baseField="0" baseItem="0"/>
    <dataField name="Sum of child_female" fld="20" baseField="0" baseItem="1"/>
    <dataField name="Sum of adult_male" fld="22" baseField="0" baseItem="0"/>
    <dataField name="Sum of adult_female" fld="23" baseField="0" baseItem="0"/>
    <dataField name="Sum of elder_male" fld="25" baseField="0" baseItem="0"/>
    <dataField name="Sum of elder_female" fld="26" baseField="0" baseItem="0"/>
    <dataField name="Sum of child_total" fld="21" baseField="0" baseItem="0"/>
    <dataField name="Sum of adult_total" fld="24" baseField="0" baseItem="0"/>
    <dataField name="Sum of elder_total" fld="27" baseField="0" baseItem="0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dateBetween" evalOrder="-1" id="111" name="rpt_date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3" cacheId="0" applyNumberFormats="0" applyBorderFormats="0" applyFontFormats="0" applyPatternFormats="0" applyAlignmentFormats="0" applyWidthHeightFormats="1" dataCaption="Values" updatedVersion="6" minRefreshableVersion="5" useAutoFormatting="1" itemPrintTitles="1" createdVersion="6" indent="0" outline="1" outlineData="1" multipleFieldFilters="0" chartFormat="10" rowHeaderCaption="Indicators">
  <location ref="I10:K11" firstHeaderRow="0" firstDataRow="1" firstDataCol="1"/>
  <pivotFields count="35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3"/>
        <item m="1" x="2"/>
        <item h="1"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7"/>
  </rowFields>
  <rowItems count="1">
    <i t="grand">
      <x/>
    </i>
  </rowItems>
  <colFields count="1">
    <field x="-2"/>
  </colFields>
  <colItems count="2">
    <i>
      <x/>
    </i>
    <i i="1">
      <x v="1"/>
    </i>
  </colItems>
  <dataFields count="2">
    <dataField name="Individuals Reached" fld="28" baseField="0" baseItem="0"/>
    <dataField name="Households Reached" fld="29" baseField="0" baseItem="0"/>
  </dataFields>
  <formats count="1">
    <format dxfId="10">
      <pivotArea outline="0" collapsedLevelsAreSubtotals="1" fieldPosition="0"/>
    </format>
  </formats>
  <chartFormats count="4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111" name="rpt_date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_data" displayName="Table_data" ref="A5:AH41" totalsRowShown="0" headerRowDxfId="47" dataDxfId="46" tableBorderDxfId="45">
  <autoFilter ref="A5:AH41" xr:uid="{00000000-0009-0000-0100-000009000000}"/>
  <tableColumns count="34">
    <tableColumn id="2" xr3:uid="{00000000-0010-0000-0000-000002000000}" name="rpt_date" dataDxfId="44"/>
    <tableColumn id="7" xr3:uid="{00000000-0010-0000-0000-000007000000}" name="prog_org" dataDxfId="43"/>
    <tableColumn id="4" xr3:uid="{00000000-0010-0000-0000-000004000000}" name="imp_org_acronym" dataDxfId="42"/>
    <tableColumn id="5" xr3:uid="{00000000-0010-0000-0000-000005000000}" name="imp_org_name" dataDxfId="41">
      <calculatedColumnFormula>IFERROR(IF(Table_data[[#This Row],[imp_org_acronym]]&lt;&gt;"", INDEX(Table_org2[], MATCH(Table_data[[#This Row],[imp_org_acronym]],Table_org2[Org. Acronym],0),1),""), "")</calculatedColumnFormula>
    </tableColumn>
    <tableColumn id="6" xr3:uid="{00000000-0010-0000-0000-000006000000}" name="imp_org_type" dataDxfId="40">
      <calculatedColumnFormula>IFERROR(IF(Table_data[[#This Row],[imp_org_acronym]]&lt;&gt;"", INDEX(Table_org2[], MATCH(Table_data[[#This Row],[imp_org_acronym]],Table_org2[Org. Acronym],0),3),""), "")</calculatedColumnFormula>
    </tableColumn>
    <tableColumn id="8" xr3:uid="{00000000-0010-0000-0000-000008000000}" name="adm1" dataDxfId="39"/>
    <tableColumn id="18" xr3:uid="{00000000-0010-0000-0000-000012000000}" name="adm1_pcode" dataDxfId="38">
      <calculatedColumnFormula>IFERROR(VLOOKUP(F6,CMR_admin!$A$2:$B$11,2,FALSE),"")</calculatedColumnFormula>
    </tableColumn>
    <tableColumn id="9" xr3:uid="{00000000-0010-0000-0000-000009000000}" name="adm2" dataDxfId="37"/>
    <tableColumn id="19" xr3:uid="{00000000-0010-0000-0000-000013000000}" name="adm2_pcode" dataDxfId="36"/>
    <tableColumn id="10" xr3:uid="{00000000-0010-0000-0000-00000A000000}" name="adm3" dataDxfId="35"/>
    <tableColumn id="20" xr3:uid="{00000000-0010-0000-0000-000014000000}" name="adm3_pcode" dataDxfId="34"/>
    <tableColumn id="3" xr3:uid="{00000000-0010-0000-0000-000003000000}" name="adm4" dataDxfId="33"/>
    <tableColumn id="11" xr3:uid="{00000000-0010-0000-0000-00000B000000}" name="sector" dataDxfId="32"/>
    <tableColumn id="14" xr3:uid="{00000000-0010-0000-0000-00000E000000}" name="Column3" dataDxfId="31"/>
    <tableColumn id="13" xr3:uid="{00000000-0010-0000-0000-00000D000000}" name="project_title" dataDxfId="30"/>
    <tableColumn id="35" xr3:uid="{00000000-0010-0000-0000-000023000000}" name="HRP or Not HRP Project" dataDxfId="29"/>
    <tableColumn id="36" xr3:uid="{00000000-0010-0000-0000-000024000000}" name="project_activities" dataDxfId="28"/>
    <tableColumn id="27" xr3:uid="{00000000-0010-0000-0000-00001B000000}" name="project_indicators" dataDxfId="27">
      <calculatedColumnFormula>IFERROR(VLOOKUP(Table_data[[#This Row],[project_activities]],Table4[],2,0),"Select an ativity")</calculatedColumnFormula>
    </tableColumn>
    <tableColumn id="28" xr3:uid="{00000000-0010-0000-0000-00001C000000}" name="#targeted+idp" dataDxfId="26"/>
    <tableColumn id="15" xr3:uid="{00000000-0010-0000-0000-00000F000000}" name="child_male" dataDxfId="25"/>
    <tableColumn id="16" xr3:uid="{00000000-0010-0000-0000-000010000000}" name="child_female" dataDxfId="24"/>
    <tableColumn id="17" xr3:uid="{00000000-0010-0000-0000-000011000000}" name="child_total" dataDxfId="23"/>
    <tableColumn id="33" xr3:uid="{00000000-0010-0000-0000-000021000000}" name="adult_male" dataDxfId="22">
      <calculatedColumnFormula>COUNTIF(Table_data[[#This Row],[imp_org_name]:[imp_org_type]],"?*")+COUNTA(Table_data[[#This Row],[rpt_date]],Table_data[[#This Row],[prog_org]],Table_data[[#This Row],[imp_org_acronym]],Table_data[[#This Row],[adm1]],Table_data[[#This Row],[adm2]],Table_data[[#This Row],[sector]],#REF!,Table_data[[#This Row],[child_male]],Table_data[[#This Row],[child_female]],Table_data[[#This Row],[child_total]])</calculatedColumnFormula>
    </tableColumn>
    <tableColumn id="31" xr3:uid="{00000000-0010-0000-0000-00001F000000}" name="adult_female" dataDxfId="21">
      <calculatedColumnFormula>IF(Table_data[[#This Row],[adult_male]]=12,2,0)</calculatedColumnFormula>
    </tableColumn>
    <tableColumn id="32" xr3:uid="{00000000-0010-0000-0000-000020000000}" name="adult_total" dataDxfId="20">
      <calculatedColumnFormula>COUNTA('Data Entry'!$J6)</calculatedColumnFormula>
    </tableColumn>
    <tableColumn id="1" xr3:uid="{00000000-0010-0000-0000-000001000000}" name="elder_male" dataDxfId="19"/>
    <tableColumn id="12" xr3:uid="{00000000-0010-0000-0000-00000C000000}" name="elder_female" dataDxfId="18"/>
    <tableColumn id="21" xr3:uid="{00000000-0010-0000-0000-000015000000}" name="elder_total" dataDxfId="17">
      <calculatedColumnFormula>Z6+AA6</calculatedColumnFormula>
    </tableColumn>
    <tableColumn id="22" xr3:uid="{00000000-0010-0000-0000-000016000000}" name="total_individuals_reached" dataDxfId="16">
      <calculatedColumnFormula>Table_data[[#This Row],[child_male]]+Table_data[[#This Row],[child_female]]+Table_data[[#This Row],[adult_male]]+Table_data[[#This Row],[adult_female]]+Z6+AA6</calculatedColumnFormula>
    </tableColumn>
    <tableColumn id="23" xr3:uid="{00000000-0010-0000-0000-000017000000}" name="total_household_reached" dataDxfId="15"/>
    <tableColumn id="24" xr3:uid="{00000000-0010-0000-0000-000018000000}" name="project_status" dataDxfId="14"/>
    <tableColumn id="25" xr3:uid="{00000000-0010-0000-0000-000019000000}" name="proj_s_date" dataDxfId="13"/>
    <tableColumn id="26" xr3:uid="{00000000-0010-0000-0000-00001A000000}" name="proj_e_date" dataDxfId="12"/>
    <tableColumn id="29" xr3:uid="{00000000-0010-0000-0000-00001D000000}" name="remarks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R17:T20" totalsRowShown="0">
  <autoFilter ref="R17:T20" xr:uid="{00000000-0009-0000-0100-000002000000}"/>
  <tableColumns count="3">
    <tableColumn id="1" xr3:uid="{00000000-0010-0000-0100-000001000000}" name="AGD"/>
    <tableColumn id="2" xr3:uid="{00000000-0010-0000-0100-000002000000}" name="female" dataDxfId="5" dataCellStyle="Percent">
      <calculatedColumnFormula>-1*T11</calculatedColumnFormula>
    </tableColumn>
    <tableColumn id="3" xr3:uid="{00000000-0010-0000-0100-000003000000}" name="male" dataDxfId="4">
      <calculatedColumnFormula>V11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_org2" displayName="Table_org2" ref="A1:C136" totalsRowShown="0" headerRowDxfId="3" tableBorderDxfId="2">
  <autoFilter ref="A1:C136" xr:uid="{00000000-0009-0000-0100-00000A000000}"/>
  <tableColumns count="3">
    <tableColumn id="1" xr3:uid="{00000000-0010-0000-0200-000001000000}" name="Org. Name"/>
    <tableColumn id="2" xr3:uid="{00000000-0010-0000-0200-000002000000}" name="Org. Acronym"/>
    <tableColumn id="3" xr3:uid="{00000000-0010-0000-0200-000003000000}" name="Org. Typ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1:A5" totalsRowShown="0">
  <autoFilter ref="A1:A5" xr:uid="{00000000-0009-0000-0100-000001000000}"/>
  <tableColumns count="1">
    <tableColumn id="1" xr3:uid="{00000000-0010-0000-0300-000001000000}" name="Statu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3" displayName="Table3" ref="K1:K7" totalsRowShown="0" headerRowDxfId="1">
  <sortState ref="K2:K6">
    <sortCondition ref="K2:K6"/>
  </sortState>
  <tableColumns count="1">
    <tableColumn id="1" xr3:uid="{00000000-0010-0000-0400-000001000000}" name="Clusters activitie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4" displayName="Table4" ref="S1:T5" totalsRowShown="0">
  <autoFilter ref="S1:T5" xr:uid="{00000000-0009-0000-0100-000004000000}"/>
  <tableColumns count="2">
    <tableColumn id="1" xr3:uid="{00000000-0010-0000-0500-000001000000}" name="Cluster Activities"/>
    <tableColumn id="2" xr3:uid="{00000000-0010-0000-0500-000002000000}" name="Indicato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rpt_date" xr10:uid="{00000000-0013-0000-FFFF-FFFF01000000}" sourceName="rpt_date">
  <pivotTables>
    <pivotTable tabId="9" name="PivotTable2"/>
    <pivotTable tabId="9" name="PivotTable3"/>
    <pivotTable tabId="9" name="PivotTable4"/>
    <pivotTable tabId="9" name="PivotTable7"/>
    <pivotTable tabId="9" name="PivotTable8"/>
  </pivotTables>
  <state minimalRefreshVersion="6" lastRefreshVersion="6" pivotCacheId="591662747" filterType="dateBetween">
    <selection startDate="2020-01-01T00:00:00" endDate="2020-12-31T00:00:00"/>
    <bounds startDate="2020-01-01T00:00:00" endDate="2022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rpt_date" xr10:uid="{00000000-0014-0000-FFFF-FFFF01000000}" cache="NativeTimeline_rpt_date" caption="rpt_date" level="0" selectionLevel="0" scrollPosition="2020-01-01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rpt_date 1" xr10:uid="{00000000-0014-0000-FFFF-FFFF02000000}" cache="NativeTimeline_rpt_date" caption="rpt_date" level="2" selectionLevel="0" scrollPosition="2020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microsoft.com/office/2011/relationships/timeline" Target="../timelines/timeline1.xml"/><Relationship Id="rId3" Type="http://schemas.openxmlformats.org/officeDocument/2006/relationships/pivotTable" Target="../pivotTables/pivotTable3.xml"/><Relationship Id="rId7" Type="http://schemas.openxmlformats.org/officeDocument/2006/relationships/table" Target="../tables/table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3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1/relationships/timeline" Target="../timelines/timelin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B19:W39"/>
  <sheetViews>
    <sheetView zoomScale="80" zoomScaleNormal="80" workbookViewId="0">
      <selection activeCell="V26" sqref="V26"/>
    </sheetView>
  </sheetViews>
  <sheetFormatPr defaultColWidth="8.85546875" defaultRowHeight="15" x14ac:dyDescent="0.25"/>
  <sheetData>
    <row r="19" spans="23:23" x14ac:dyDescent="0.25">
      <c r="W19" t="s">
        <v>37</v>
      </c>
    </row>
    <row r="39" spans="2:2" x14ac:dyDescent="0.25">
      <c r="B39" t="s">
        <v>94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4" r:id="rId4">
          <objectPr defaultSize="0" autoPict="0" r:id="rId5">
            <anchor moveWithCells="1">
              <from>
                <xdr:col>0</xdr:col>
                <xdr:colOff>200025</xdr:colOff>
                <xdr:row>0</xdr:row>
                <xdr:rowOff>114300</xdr:rowOff>
              </from>
              <to>
                <xdr:col>16</xdr:col>
                <xdr:colOff>314325</xdr:colOff>
                <xdr:row>37</xdr:row>
                <xdr:rowOff>66675</xdr:rowOff>
              </to>
            </anchor>
          </objectPr>
        </oleObject>
      </mc:Choice>
      <mc:Fallback>
        <oleObject progId="Word.Document.12" shapeId="512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M41"/>
  <sheetViews>
    <sheetView tabSelected="1" zoomScaleNormal="100" zoomScalePageLayoutView="90" workbookViewId="0">
      <pane xSplit="1" ySplit="4" topLeftCell="B7" activePane="bottomRight" state="frozen"/>
      <selection pane="topRight" activeCell="B1" sqref="B1"/>
      <selection pane="bottomLeft" activeCell="A6" sqref="A6"/>
      <selection pane="bottomRight" activeCell="AF9" sqref="AF9"/>
    </sheetView>
  </sheetViews>
  <sheetFormatPr defaultColWidth="8.85546875" defaultRowHeight="15" x14ac:dyDescent="0.25"/>
  <cols>
    <col min="1" max="1" width="17.5703125" bestFit="1" customWidth="1"/>
    <col min="2" max="2" width="23" customWidth="1"/>
    <col min="3" max="3" width="24.140625" customWidth="1"/>
    <col min="4" max="4" width="48.28515625" customWidth="1"/>
    <col min="5" max="5" width="30.5703125" customWidth="1"/>
    <col min="6" max="6" width="25.42578125" customWidth="1"/>
    <col min="7" max="7" width="2.85546875" hidden="1" customWidth="1"/>
    <col min="8" max="8" width="17.5703125" customWidth="1"/>
    <col min="9" max="9" width="19.42578125" hidden="1" customWidth="1"/>
    <col min="10" max="10" width="19.7109375" customWidth="1"/>
    <col min="11" max="11" width="19.85546875" hidden="1" customWidth="1"/>
    <col min="12" max="12" width="27.85546875" customWidth="1"/>
    <col min="13" max="13" width="20.85546875" customWidth="1"/>
    <col min="14" max="14" width="19.42578125" customWidth="1"/>
    <col min="15" max="15" width="22.7109375" bestFit="1" customWidth="1"/>
    <col min="16" max="16" width="21.28515625" customWidth="1"/>
    <col min="17" max="17" width="33.85546875" customWidth="1"/>
    <col min="18" max="18" width="27.85546875" customWidth="1"/>
    <col min="19" max="19" width="20.42578125" customWidth="1"/>
    <col min="20" max="27" width="12.140625" customWidth="1"/>
    <col min="28" max="28" width="8.5703125" bestFit="1" customWidth="1"/>
    <col min="29" max="30" width="13.85546875" customWidth="1"/>
    <col min="31" max="31" width="18.28515625" bestFit="1" customWidth="1"/>
    <col min="32" max="33" width="17" bestFit="1" customWidth="1"/>
    <col min="34" max="34" width="38.5703125" customWidth="1"/>
    <col min="35" max="143" width="8.85546875" style="18"/>
  </cols>
  <sheetData>
    <row r="1" spans="1:143" s="18" customFormat="1" ht="54" customHeight="1" thickBot="1" x14ac:dyDescent="0.3">
      <c r="A1" s="41"/>
      <c r="C1" s="38" t="s">
        <v>253</v>
      </c>
      <c r="D1" s="40"/>
      <c r="E1" s="39"/>
      <c r="F1" s="37"/>
      <c r="G1" s="30"/>
      <c r="H1" s="39"/>
      <c r="I1" s="39"/>
      <c r="J1" s="39"/>
      <c r="K1" s="39"/>
      <c r="L1" s="39"/>
      <c r="M1" s="39"/>
      <c r="N1" s="39"/>
      <c r="O1" s="39"/>
      <c r="P1" s="39"/>
      <c r="Q1" s="39"/>
      <c r="R1" s="39" t="s">
        <v>265</v>
      </c>
      <c r="S1" s="39"/>
      <c r="T1" s="39"/>
      <c r="U1" s="39"/>
      <c r="V1" s="39"/>
      <c r="W1" s="39"/>
      <c r="X1" s="39"/>
      <c r="Y1" s="39"/>
      <c r="Z1" s="40"/>
      <c r="AA1" s="40"/>
      <c r="AB1" s="40"/>
      <c r="AC1" s="41"/>
      <c r="AD1" s="41"/>
      <c r="AE1" s="41"/>
      <c r="AF1" s="41"/>
      <c r="AG1" s="41"/>
      <c r="AH1" s="41"/>
    </row>
    <row r="2" spans="1:143" ht="29.25" customHeight="1" thickTop="1" thickBot="1" x14ac:dyDescent="0.3">
      <c r="A2" s="10"/>
      <c r="B2" s="31" t="s">
        <v>35</v>
      </c>
      <c r="C2" s="26" t="s">
        <v>249</v>
      </c>
      <c r="D2" s="19"/>
      <c r="E2" s="19"/>
      <c r="F2" s="19"/>
      <c r="G2" s="20" t="s">
        <v>233</v>
      </c>
      <c r="H2" s="107" t="s">
        <v>264</v>
      </c>
      <c r="I2" s="108"/>
      <c r="J2" s="32"/>
      <c r="K2" s="33"/>
      <c r="L2" s="33"/>
      <c r="M2" s="33"/>
      <c r="N2" s="33"/>
      <c r="O2" s="33"/>
      <c r="P2" s="33"/>
      <c r="Q2" s="33"/>
      <c r="R2" s="33"/>
      <c r="S2" s="34"/>
      <c r="W2" s="1"/>
      <c r="X2" s="1"/>
      <c r="Y2" s="1"/>
    </row>
    <row r="3" spans="1:143" ht="26.25" x14ac:dyDescent="0.25">
      <c r="A3" s="105" t="s">
        <v>0</v>
      </c>
      <c r="B3" s="105"/>
      <c r="C3" s="105"/>
      <c r="D3" s="105"/>
      <c r="E3" s="105"/>
      <c r="F3" s="106" t="s">
        <v>1</v>
      </c>
      <c r="G3" s="106"/>
      <c r="H3" s="106"/>
      <c r="I3" s="106"/>
      <c r="J3" s="106"/>
      <c r="K3" s="106"/>
      <c r="L3" s="106"/>
      <c r="M3" s="109" t="s">
        <v>90</v>
      </c>
      <c r="N3" s="109"/>
      <c r="O3" s="109"/>
      <c r="P3" s="109"/>
      <c r="Q3" s="109"/>
      <c r="R3" s="109"/>
      <c r="S3" s="110" t="s">
        <v>228</v>
      </c>
      <c r="T3" s="110"/>
      <c r="U3" s="110"/>
      <c r="V3" s="110"/>
      <c r="W3" s="110"/>
      <c r="X3" s="110"/>
      <c r="Y3" s="110"/>
      <c r="Z3" s="110"/>
      <c r="AA3" s="110"/>
      <c r="AB3" s="110"/>
      <c r="AC3" s="42"/>
      <c r="AD3" s="43"/>
      <c r="AE3" s="104" t="s">
        <v>89</v>
      </c>
      <c r="AF3" s="104"/>
      <c r="AG3" s="104"/>
      <c r="AH3" s="5"/>
    </row>
    <row r="4" spans="1:143" s="4" customFormat="1" ht="52.5" customHeight="1" x14ac:dyDescent="0.25">
      <c r="A4" s="11" t="s">
        <v>36</v>
      </c>
      <c r="B4" s="11" t="s">
        <v>254</v>
      </c>
      <c r="C4" s="11" t="s">
        <v>101</v>
      </c>
      <c r="D4" s="11" t="s">
        <v>102</v>
      </c>
      <c r="E4" s="11" t="s">
        <v>91</v>
      </c>
      <c r="F4" s="12" t="s">
        <v>88</v>
      </c>
      <c r="G4" s="12" t="s">
        <v>230</v>
      </c>
      <c r="H4" s="12" t="s">
        <v>95</v>
      </c>
      <c r="I4" s="12" t="s">
        <v>231</v>
      </c>
      <c r="J4" s="12" t="s">
        <v>100</v>
      </c>
      <c r="K4" s="12" t="s">
        <v>232</v>
      </c>
      <c r="L4" s="12" t="s">
        <v>93</v>
      </c>
      <c r="M4" s="23" t="s">
        <v>242</v>
      </c>
      <c r="N4" s="24" t="s">
        <v>235</v>
      </c>
      <c r="O4" s="23" t="s">
        <v>243</v>
      </c>
      <c r="P4" s="24" t="s">
        <v>236</v>
      </c>
      <c r="Q4" s="23" t="s">
        <v>244</v>
      </c>
      <c r="R4" s="23" t="s">
        <v>245</v>
      </c>
      <c r="S4" s="25" t="s">
        <v>237</v>
      </c>
      <c r="T4" s="111" t="s">
        <v>238</v>
      </c>
      <c r="U4" s="112"/>
      <c r="V4" s="112"/>
      <c r="W4" s="111" t="s">
        <v>239</v>
      </c>
      <c r="X4" s="112"/>
      <c r="Y4" s="112"/>
      <c r="Z4" s="111" t="s">
        <v>240</v>
      </c>
      <c r="AA4" s="112"/>
      <c r="AB4" s="112"/>
      <c r="AC4" s="54" t="s">
        <v>278</v>
      </c>
      <c r="AD4" s="54" t="s">
        <v>279</v>
      </c>
      <c r="AE4" s="46" t="s">
        <v>5</v>
      </c>
      <c r="AF4" s="46" t="s">
        <v>281</v>
      </c>
      <c r="AG4" s="46" t="s">
        <v>282</v>
      </c>
      <c r="AH4" s="47" t="s">
        <v>258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</row>
    <row r="5" spans="1:143" s="4" customFormat="1" ht="30.75" hidden="1" thickTop="1" x14ac:dyDescent="0.25">
      <c r="A5" s="13" t="s">
        <v>34</v>
      </c>
      <c r="B5" s="14" t="s">
        <v>26</v>
      </c>
      <c r="C5" s="13" t="s">
        <v>23</v>
      </c>
      <c r="D5" s="13" t="s">
        <v>24</v>
      </c>
      <c r="E5" s="13" t="s">
        <v>25</v>
      </c>
      <c r="F5" s="15" t="s">
        <v>27</v>
      </c>
      <c r="G5" s="15" t="s">
        <v>214</v>
      </c>
      <c r="H5" s="16" t="s">
        <v>28</v>
      </c>
      <c r="I5" s="16" t="s">
        <v>213</v>
      </c>
      <c r="J5" s="16" t="s">
        <v>29</v>
      </c>
      <c r="K5" s="16" t="s">
        <v>215</v>
      </c>
      <c r="L5" s="16" t="s">
        <v>92</v>
      </c>
      <c r="M5" s="17" t="s">
        <v>283</v>
      </c>
      <c r="N5" s="17" t="s">
        <v>241</v>
      </c>
      <c r="O5" s="17" t="s">
        <v>284</v>
      </c>
      <c r="P5" s="17" t="s">
        <v>236</v>
      </c>
      <c r="Q5" s="17" t="s">
        <v>30</v>
      </c>
      <c r="R5" s="17" t="s">
        <v>285</v>
      </c>
      <c r="S5" s="17" t="s">
        <v>229</v>
      </c>
      <c r="T5" s="17" t="s">
        <v>286</v>
      </c>
      <c r="U5" s="17" t="s">
        <v>287</v>
      </c>
      <c r="V5" s="17" t="s">
        <v>288</v>
      </c>
      <c r="W5" s="17" t="s">
        <v>289</v>
      </c>
      <c r="X5" s="17" t="s">
        <v>290</v>
      </c>
      <c r="Y5" s="17" t="s">
        <v>291</v>
      </c>
      <c r="Z5" s="57" t="s">
        <v>292</v>
      </c>
      <c r="AA5" s="57" t="s">
        <v>293</v>
      </c>
      <c r="AB5" s="57" t="s">
        <v>294</v>
      </c>
      <c r="AC5" s="58" t="s">
        <v>296</v>
      </c>
      <c r="AD5" s="58" t="s">
        <v>295</v>
      </c>
      <c r="AE5" s="57" t="s">
        <v>31</v>
      </c>
      <c r="AF5" s="57" t="s">
        <v>32</v>
      </c>
      <c r="AG5" s="57" t="s">
        <v>33</v>
      </c>
      <c r="AH5" s="62" t="s">
        <v>298</v>
      </c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</row>
    <row r="6" spans="1:143" s="51" customFormat="1" ht="24.95" customHeight="1" x14ac:dyDescent="0.25">
      <c r="A6" s="48"/>
      <c r="B6" s="49"/>
      <c r="C6" s="49"/>
      <c r="D6" s="49"/>
      <c r="E6" s="49"/>
      <c r="F6" s="49"/>
      <c r="G6" s="49"/>
      <c r="H6" s="49"/>
      <c r="I6" s="49"/>
      <c r="J6" s="44"/>
      <c r="K6" s="49"/>
      <c r="L6" s="49"/>
      <c r="M6" s="49"/>
      <c r="N6" s="49"/>
      <c r="O6" s="49"/>
      <c r="P6" s="49"/>
      <c r="Q6" s="49"/>
      <c r="R6" s="49"/>
      <c r="S6" s="49"/>
      <c r="T6" s="52" t="s">
        <v>255</v>
      </c>
      <c r="U6" s="52" t="s">
        <v>256</v>
      </c>
      <c r="V6" s="52" t="s">
        <v>257</v>
      </c>
      <c r="W6" s="52" t="s">
        <v>255</v>
      </c>
      <c r="X6" s="52" t="s">
        <v>256</v>
      </c>
      <c r="Y6" s="52" t="s">
        <v>257</v>
      </c>
      <c r="Z6" s="53" t="s">
        <v>255</v>
      </c>
      <c r="AA6" s="53" t="s">
        <v>256</v>
      </c>
      <c r="AB6" s="53" t="s">
        <v>257</v>
      </c>
      <c r="AC6" s="63"/>
      <c r="AD6" s="63"/>
      <c r="AE6" s="50"/>
      <c r="AF6" s="50"/>
      <c r="AG6" s="50"/>
      <c r="AH6" s="50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</row>
    <row r="7" spans="1:143" s="45" customFormat="1" ht="47.25" customHeight="1" x14ac:dyDescent="0.25">
      <c r="A7" s="48">
        <v>44170</v>
      </c>
      <c r="B7" t="s">
        <v>342</v>
      </c>
      <c r="C7" t="s">
        <v>346</v>
      </c>
      <c r="D7" t="s">
        <v>343</v>
      </c>
      <c r="E7" t="s">
        <v>216</v>
      </c>
      <c r="F7" t="s">
        <v>99</v>
      </c>
      <c r="G7"/>
      <c r="H7" t="s">
        <v>96</v>
      </c>
      <c r="I7"/>
      <c r="J7" t="s">
        <v>71</v>
      </c>
      <c r="K7"/>
      <c r="L7" s="80" t="s">
        <v>349</v>
      </c>
      <c r="M7" t="s">
        <v>264</v>
      </c>
      <c r="N7" s="81" t="s">
        <v>344</v>
      </c>
      <c r="O7" s="76" t="s">
        <v>345</v>
      </c>
      <c r="P7" s="75" t="s">
        <v>251</v>
      </c>
      <c r="Q7" s="4" t="s">
        <v>338</v>
      </c>
      <c r="R7" s="4" t="s">
        <v>274</v>
      </c>
      <c r="S7" s="75" t="s">
        <v>262</v>
      </c>
      <c r="T7" s="61">
        <v>1992</v>
      </c>
      <c r="U7" s="61">
        <v>2171</v>
      </c>
      <c r="V7" s="70">
        <f>Table_data[[#This Row],[child_male]]+Table_data[[#This Row],[child_female]]</f>
        <v>4163</v>
      </c>
      <c r="W7" s="61">
        <v>1244</v>
      </c>
      <c r="X7" s="61">
        <v>1900</v>
      </c>
      <c r="Y7" s="61">
        <f>Table_data[[#This Row],[adult_male]]+Table_data[[#This Row],[adult_female]]</f>
        <v>3144</v>
      </c>
      <c r="Z7" s="61">
        <v>153</v>
      </c>
      <c r="AA7" s="61">
        <v>242</v>
      </c>
      <c r="AB7" s="70">
        <f>Z7+AA7</f>
        <v>395</v>
      </c>
      <c r="AC7" s="64">
        <f>Table_data[[#This Row],[child_total]]+Table_data[[#This Row],[adult_total]]+Table_data[[#This Row],[elder_total]]</f>
        <v>7702</v>
      </c>
      <c r="AD7" s="64">
        <v>1000</v>
      </c>
      <c r="AE7" s="72"/>
      <c r="AF7" s="60">
        <v>44134</v>
      </c>
      <c r="AG7" s="60">
        <v>44165</v>
      </c>
      <c r="AH7" s="4" t="s">
        <v>347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</row>
    <row r="8" spans="1:143" s="45" customFormat="1" ht="47.25" customHeight="1" x14ac:dyDescent="0.25">
      <c r="A8" s="48">
        <v>44170</v>
      </c>
      <c r="B8" s="84" t="s">
        <v>342</v>
      </c>
      <c r="C8" s="85" t="s">
        <v>346</v>
      </c>
      <c r="D8" s="86" t="s">
        <v>343</v>
      </c>
      <c r="E8" s="86" t="s">
        <v>216</v>
      </c>
      <c r="F8" s="85" t="s">
        <v>99</v>
      </c>
      <c r="G8" s="86" t="str">
        <f>IFERROR(VLOOKUP(F8,CMR_admin!$A$2:$B$11,2,FALSE),"")</f>
        <v>CM007</v>
      </c>
      <c r="H8" s="85" t="s">
        <v>96</v>
      </c>
      <c r="I8" s="86"/>
      <c r="J8" s="85" t="s">
        <v>71</v>
      </c>
      <c r="K8" s="86"/>
      <c r="L8" s="80" t="s">
        <v>349</v>
      </c>
      <c r="M8" s="86" t="s">
        <v>264</v>
      </c>
      <c r="N8" s="87" t="s">
        <v>344</v>
      </c>
      <c r="O8" s="76" t="s">
        <v>345</v>
      </c>
      <c r="P8" s="98" t="s">
        <v>251</v>
      </c>
      <c r="Q8" s="4" t="s">
        <v>341</v>
      </c>
      <c r="R8" s="4" t="s">
        <v>277</v>
      </c>
      <c r="S8" s="88" t="s">
        <v>262</v>
      </c>
      <c r="T8" s="91">
        <v>2342</v>
      </c>
      <c r="U8" s="91">
        <v>2481</v>
      </c>
      <c r="V8" s="99">
        <f>Table_data[[#This Row],[child_male]]+Table_data[[#This Row],[child_female]]</f>
        <v>4823</v>
      </c>
      <c r="W8" s="92">
        <v>1405</v>
      </c>
      <c r="X8" s="93">
        <v>2020</v>
      </c>
      <c r="Y8" s="94">
        <f>Table_data[[#This Row],[adult_male]]+Table_data[[#This Row],[adult_female]]</f>
        <v>3425</v>
      </c>
      <c r="Z8" s="95">
        <v>208</v>
      </c>
      <c r="AA8" s="95">
        <v>253</v>
      </c>
      <c r="AB8" s="70">
        <f>Z8+AA8</f>
        <v>461</v>
      </c>
      <c r="AC8" s="96">
        <f>Table_data[[#This Row],[child_total]]+Table_data[[#This Row],[adult_total]]+Table_data[[#This Row],[elder_total]]</f>
        <v>8709</v>
      </c>
      <c r="AD8" s="96">
        <v>773</v>
      </c>
      <c r="AE8" s="72"/>
      <c r="AF8" s="60">
        <v>44134</v>
      </c>
      <c r="AG8" s="60">
        <v>44165</v>
      </c>
      <c r="AH8" s="4" t="s">
        <v>348</v>
      </c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</row>
    <row r="9" spans="1:143" s="45" customFormat="1" ht="47.25" customHeight="1" x14ac:dyDescent="0.25">
      <c r="A9" s="48">
        <v>44170</v>
      </c>
      <c r="B9" s="84" t="s">
        <v>342</v>
      </c>
      <c r="C9" s="85" t="s">
        <v>346</v>
      </c>
      <c r="D9" s="86" t="s">
        <v>343</v>
      </c>
      <c r="E9" s="86" t="s">
        <v>216</v>
      </c>
      <c r="F9" s="85" t="s">
        <v>99</v>
      </c>
      <c r="G9" s="86" t="str">
        <f>IFERROR(VLOOKUP(F9,CMR_admin!$A$2:$B$11,2,FALSE),"")</f>
        <v>CM007</v>
      </c>
      <c r="H9" s="85" t="s">
        <v>40</v>
      </c>
      <c r="I9" s="86"/>
      <c r="J9" s="85" t="s">
        <v>54</v>
      </c>
      <c r="K9" s="86"/>
      <c r="L9" s="70" t="s">
        <v>350</v>
      </c>
      <c r="M9" s="86" t="s">
        <v>264</v>
      </c>
      <c r="N9" s="87" t="s">
        <v>344</v>
      </c>
      <c r="O9" s="76" t="s">
        <v>345</v>
      </c>
      <c r="P9" s="98" t="s">
        <v>251</v>
      </c>
      <c r="Q9" s="89" t="s">
        <v>341</v>
      </c>
      <c r="R9" s="90" t="str">
        <f>IFERROR(VLOOKUP(Table_data[[#This Row],[project_activities]],Table4[],2,0),"Select an ativity")</f>
        <v># of vulnerable IDP households assisted with core relief items including prevention of COVID-19</v>
      </c>
      <c r="S9" s="98" t="s">
        <v>262</v>
      </c>
      <c r="T9" s="91">
        <v>2453</v>
      </c>
      <c r="U9" s="91">
        <v>2679</v>
      </c>
      <c r="V9" s="100">
        <f>Table_data[[#This Row],[child_male]]+Table_data[[#This Row],[child_female]]</f>
        <v>5132</v>
      </c>
      <c r="W9" s="92">
        <v>720</v>
      </c>
      <c r="X9" s="93">
        <v>687</v>
      </c>
      <c r="Y9" s="94">
        <f>Table_data[[#This Row],[adult_male]]+Table_data[[#This Row],[adult_female]]</f>
        <v>1407</v>
      </c>
      <c r="Z9" s="95">
        <v>958</v>
      </c>
      <c r="AA9" s="95">
        <v>1109</v>
      </c>
      <c r="AB9" s="70">
        <f>Z9+AA9</f>
        <v>2067</v>
      </c>
      <c r="AC9" s="96">
        <f>Table_data[[#This Row],[child_male]]+Table_data[[#This Row],[child_female]]+Table_data[[#This Row],[adult_male]]+Table_data[[#This Row],[adult_female]]+Z9+AA9</f>
        <v>8606</v>
      </c>
      <c r="AD9" s="96">
        <v>827</v>
      </c>
      <c r="AE9" s="72"/>
      <c r="AF9" s="60">
        <v>44145</v>
      </c>
      <c r="AG9" s="60">
        <v>44165</v>
      </c>
      <c r="AH9" s="97" t="s">
        <v>347</v>
      </c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</row>
    <row r="10" spans="1:143" s="45" customFormat="1" ht="47.25" customHeight="1" x14ac:dyDescent="0.25">
      <c r="A10" s="48"/>
      <c r="B10" s="84"/>
      <c r="C10" s="85"/>
      <c r="D10" s="86"/>
      <c r="E10" s="86"/>
      <c r="F10" s="85"/>
      <c r="G10" s="86"/>
      <c r="H10" s="85"/>
      <c r="I10" s="86"/>
      <c r="J10" s="85"/>
      <c r="K10" s="86"/>
      <c r="L10" s="70"/>
      <c r="M10" s="86"/>
      <c r="N10" s="87"/>
      <c r="O10" s="76"/>
      <c r="P10" s="98"/>
      <c r="Q10" s="89"/>
      <c r="R10" s="90"/>
      <c r="S10" s="98"/>
      <c r="T10" s="91"/>
      <c r="U10" s="91"/>
      <c r="V10" s="100"/>
      <c r="W10" s="92"/>
      <c r="X10" s="93"/>
      <c r="Y10" s="94"/>
      <c r="Z10" s="95"/>
      <c r="AA10" s="95"/>
      <c r="AB10" s="70"/>
      <c r="AC10" s="96"/>
      <c r="AD10" s="96"/>
      <c r="AE10" s="72"/>
      <c r="AF10" s="60"/>
      <c r="AG10" s="60"/>
      <c r="AH10" s="97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</row>
    <row r="11" spans="1:143" ht="38.25" customHeight="1" x14ac:dyDescent="0.25">
      <c r="A11" s="60"/>
      <c r="L11" s="4"/>
      <c r="N11" s="81"/>
      <c r="O11" s="76"/>
      <c r="P11" s="75"/>
      <c r="Q11" s="89"/>
      <c r="R11" s="90"/>
      <c r="S11" s="75"/>
      <c r="T11" s="70"/>
      <c r="U11" s="70"/>
      <c r="V11" s="70"/>
      <c r="W11" s="77"/>
      <c r="X11" s="78"/>
      <c r="Y11" s="61"/>
      <c r="Z11" s="79"/>
      <c r="AA11" s="79"/>
      <c r="AB11" s="71"/>
      <c r="AC11" s="64"/>
      <c r="AD11" s="64"/>
      <c r="AE11" s="73"/>
      <c r="AF11" s="60"/>
      <c r="AG11" s="60"/>
      <c r="AH11" s="4"/>
    </row>
    <row r="12" spans="1:143" ht="38.25" customHeight="1" x14ac:dyDescent="0.25">
      <c r="A12" s="60"/>
      <c r="B12" s="84"/>
      <c r="C12" s="85"/>
      <c r="D12" s="86"/>
      <c r="E12" s="86"/>
      <c r="F12" s="85"/>
      <c r="G12" s="86"/>
      <c r="H12" s="85"/>
      <c r="I12" s="86"/>
      <c r="J12" s="85"/>
      <c r="K12" s="86"/>
      <c r="L12" s="4"/>
      <c r="M12" s="86"/>
      <c r="N12" s="87"/>
      <c r="O12" s="76"/>
      <c r="P12" s="98"/>
      <c r="Q12" s="101"/>
      <c r="R12" s="102"/>
      <c r="S12" s="98"/>
      <c r="T12" s="70"/>
      <c r="U12" s="100"/>
      <c r="V12" s="100"/>
      <c r="W12" s="77"/>
      <c r="X12" s="78"/>
      <c r="Y12" s="94"/>
      <c r="Z12" s="79"/>
      <c r="AA12" s="79"/>
      <c r="AB12" s="71"/>
      <c r="AC12" s="96"/>
      <c r="AD12" s="96"/>
      <c r="AE12" s="103"/>
      <c r="AF12" s="60"/>
      <c r="AG12" s="60"/>
      <c r="AH12" s="97"/>
    </row>
    <row r="13" spans="1:143" ht="24.95" customHeight="1" x14ac:dyDescent="0.25">
      <c r="A13" s="60"/>
      <c r="L13" s="4"/>
      <c r="N13" s="4"/>
      <c r="O13" s="76"/>
      <c r="P13" s="75"/>
      <c r="Q13" s="4"/>
      <c r="R13" s="4"/>
      <c r="S13" s="75"/>
      <c r="T13" s="61"/>
      <c r="U13" s="61"/>
      <c r="V13" s="70"/>
      <c r="W13" s="61"/>
      <c r="X13" s="61"/>
      <c r="Y13" s="61"/>
      <c r="Z13" s="61"/>
      <c r="AA13" s="61"/>
      <c r="AB13" s="70"/>
      <c r="AC13" s="64"/>
      <c r="AD13" s="64"/>
      <c r="AE13" s="74"/>
      <c r="AF13" s="60"/>
      <c r="AG13" s="60"/>
      <c r="AH13" s="4"/>
    </row>
    <row r="14" spans="1:143" ht="24.95" customHeight="1" x14ac:dyDescent="0.25">
      <c r="A14" s="60"/>
      <c r="L14" s="4"/>
      <c r="N14" s="4"/>
      <c r="O14" s="76"/>
      <c r="Q14" s="4"/>
      <c r="R14" s="4"/>
      <c r="T14" s="61"/>
      <c r="U14" s="61"/>
      <c r="V14" s="61"/>
      <c r="W14" s="61"/>
      <c r="X14" s="61"/>
      <c r="Y14" s="61"/>
      <c r="Z14" s="61"/>
      <c r="AA14" s="61"/>
      <c r="AB14" s="61"/>
      <c r="AC14" s="64"/>
      <c r="AD14" s="64"/>
      <c r="AF14" s="60"/>
      <c r="AG14" s="60"/>
    </row>
    <row r="15" spans="1:143" ht="24.95" customHeight="1" x14ac:dyDescent="0.25">
      <c r="A15" s="60"/>
      <c r="L15" s="4"/>
      <c r="N15" s="4"/>
      <c r="O15" s="76"/>
      <c r="Q15" s="4"/>
      <c r="R15" s="4"/>
      <c r="T15" s="61"/>
      <c r="U15" s="61"/>
      <c r="V15" s="61"/>
      <c r="W15" s="61"/>
      <c r="X15" s="61"/>
      <c r="Y15" s="61"/>
      <c r="Z15" s="61"/>
      <c r="AA15" s="61"/>
      <c r="AB15" s="61"/>
      <c r="AC15" s="64"/>
      <c r="AD15" s="64"/>
      <c r="AF15" s="60"/>
      <c r="AG15" s="60"/>
    </row>
    <row r="16" spans="1:143" ht="24.95" customHeight="1" x14ac:dyDescent="0.25">
      <c r="A16" s="60"/>
      <c r="L16" s="4"/>
      <c r="N16" s="4"/>
      <c r="O16" s="76"/>
      <c r="Q16" s="4"/>
      <c r="R16" s="4"/>
      <c r="T16" s="61"/>
      <c r="U16" s="61"/>
      <c r="V16" s="61"/>
      <c r="W16" s="61"/>
      <c r="X16" s="61"/>
      <c r="Y16" s="61"/>
      <c r="Z16" s="61"/>
      <c r="AA16" s="61"/>
      <c r="AB16" s="61"/>
      <c r="AC16" s="64"/>
      <c r="AD16" s="64"/>
      <c r="AF16" s="60"/>
      <c r="AG16" s="60"/>
    </row>
    <row r="17" spans="1:33" ht="24.95" customHeight="1" x14ac:dyDescent="0.25">
      <c r="A17" s="60"/>
      <c r="N17" s="4"/>
      <c r="O17" s="76"/>
      <c r="Q17" s="4"/>
      <c r="R17" s="4"/>
      <c r="T17" s="61"/>
      <c r="U17" s="61"/>
      <c r="V17" s="61"/>
      <c r="W17" s="61"/>
      <c r="X17" s="61"/>
      <c r="Y17" s="61"/>
      <c r="Z17" s="61"/>
      <c r="AA17" s="61"/>
      <c r="AB17" s="61"/>
      <c r="AC17" s="64"/>
      <c r="AD17" s="64"/>
      <c r="AF17" s="60"/>
      <c r="AG17" s="60"/>
    </row>
    <row r="18" spans="1:33" ht="24.95" customHeight="1" x14ac:dyDescent="0.25">
      <c r="A18" s="60"/>
      <c r="L18" s="83"/>
      <c r="N18" s="4"/>
      <c r="O18" s="76"/>
      <c r="Q18" s="4"/>
      <c r="R18" s="4"/>
      <c r="T18" s="61"/>
      <c r="U18" s="61"/>
      <c r="V18" s="61"/>
      <c r="W18" s="61"/>
      <c r="X18" s="61"/>
      <c r="Y18" s="61"/>
      <c r="Z18" s="61"/>
      <c r="AA18" s="61"/>
      <c r="AB18" s="61"/>
      <c r="AC18" s="64"/>
      <c r="AD18" s="64"/>
      <c r="AF18" s="60"/>
      <c r="AG18" s="60"/>
    </row>
    <row r="19" spans="1:33" ht="24.95" customHeight="1" x14ac:dyDescent="0.25">
      <c r="A19" s="60"/>
      <c r="L19" s="83"/>
      <c r="N19" s="4"/>
      <c r="O19" s="76"/>
      <c r="R19" s="4"/>
      <c r="T19" s="61"/>
      <c r="U19" s="61"/>
      <c r="V19" s="61"/>
      <c r="W19" s="61"/>
      <c r="X19" s="61"/>
      <c r="Y19" s="61"/>
      <c r="Z19" s="61"/>
      <c r="AA19" s="61"/>
      <c r="AB19" s="61"/>
      <c r="AC19" s="64"/>
      <c r="AD19" s="64"/>
      <c r="AF19" s="60"/>
      <c r="AG19" s="60"/>
    </row>
    <row r="20" spans="1:33" ht="24.95" customHeight="1" x14ac:dyDescent="0.25">
      <c r="A20" s="60"/>
      <c r="L20" s="82"/>
      <c r="T20" s="61"/>
      <c r="U20" s="61"/>
      <c r="V20" s="61"/>
      <c r="W20" s="61"/>
      <c r="X20" s="61"/>
      <c r="Y20" s="61"/>
      <c r="Z20" s="61"/>
      <c r="AA20" s="61"/>
      <c r="AB20" s="61"/>
      <c r="AC20" s="64"/>
      <c r="AD20" s="64"/>
      <c r="AF20" s="60"/>
      <c r="AG20" s="60"/>
    </row>
    <row r="21" spans="1:33" ht="24.95" customHeight="1" x14ac:dyDescent="0.25">
      <c r="A21" s="60"/>
      <c r="L21" s="82"/>
      <c r="T21" s="61"/>
      <c r="U21" s="61"/>
      <c r="V21" s="61"/>
      <c r="W21" s="61"/>
      <c r="X21" s="61"/>
      <c r="Y21" s="61"/>
      <c r="Z21" s="61"/>
      <c r="AA21" s="61"/>
      <c r="AB21" s="61"/>
      <c r="AC21" s="64"/>
      <c r="AD21" s="64"/>
      <c r="AF21" s="60"/>
      <c r="AG21" s="60"/>
    </row>
    <row r="22" spans="1:33" ht="24.95" customHeight="1" x14ac:dyDescent="0.25">
      <c r="A22" s="60"/>
      <c r="L22" s="83"/>
      <c r="T22" s="61"/>
      <c r="U22" s="61"/>
      <c r="V22" s="61"/>
      <c r="W22" s="61"/>
      <c r="X22" s="61"/>
      <c r="Y22" s="61"/>
      <c r="Z22" s="61"/>
      <c r="AA22" s="61"/>
      <c r="AB22" s="61"/>
      <c r="AC22" s="64"/>
      <c r="AD22" s="64"/>
      <c r="AF22" s="60"/>
      <c r="AG22" s="60"/>
    </row>
    <row r="23" spans="1:33" ht="24.95" customHeight="1" x14ac:dyDescent="0.25">
      <c r="A23" s="60"/>
      <c r="L23" s="83"/>
      <c r="T23" s="61"/>
      <c r="U23" s="61"/>
      <c r="V23" s="61"/>
      <c r="W23" s="61"/>
      <c r="X23" s="61"/>
      <c r="Y23" s="61"/>
      <c r="Z23" s="61"/>
      <c r="AA23" s="61"/>
      <c r="AB23" s="61"/>
      <c r="AC23" s="64"/>
      <c r="AD23" s="64"/>
      <c r="AF23" s="60"/>
      <c r="AG23" s="60"/>
    </row>
    <row r="24" spans="1:33" ht="24.95" customHeight="1" x14ac:dyDescent="0.25">
      <c r="A24" s="60"/>
      <c r="T24" s="61"/>
      <c r="U24" s="61"/>
      <c r="V24" s="61"/>
      <c r="W24" s="61"/>
      <c r="X24" s="61"/>
      <c r="Y24" s="61"/>
      <c r="Z24" s="61"/>
      <c r="AA24" s="61"/>
      <c r="AB24" s="61"/>
      <c r="AC24" s="64"/>
      <c r="AD24" s="64"/>
      <c r="AF24" s="60"/>
      <c r="AG24" s="60"/>
    </row>
    <row r="25" spans="1:33" ht="24.95" customHeight="1" x14ac:dyDescent="0.25">
      <c r="A25" s="60"/>
      <c r="T25" s="61"/>
      <c r="U25" s="61"/>
      <c r="V25" s="61"/>
      <c r="W25" s="61"/>
      <c r="X25" s="61"/>
      <c r="Y25" s="61"/>
      <c r="Z25" s="61"/>
      <c r="AA25" s="61"/>
      <c r="AB25" s="61"/>
      <c r="AC25" s="64"/>
      <c r="AD25" s="64"/>
      <c r="AF25" s="60"/>
      <c r="AG25" s="60"/>
    </row>
    <row r="26" spans="1:33" ht="24.95" customHeight="1" x14ac:dyDescent="0.25">
      <c r="A26" s="60"/>
      <c r="T26" s="61"/>
      <c r="U26" s="61"/>
      <c r="V26" s="61"/>
      <c r="W26" s="61"/>
      <c r="X26" s="61"/>
      <c r="Y26" s="61"/>
      <c r="Z26" s="61"/>
      <c r="AA26" s="61"/>
      <c r="AB26" s="61"/>
      <c r="AC26" s="64"/>
      <c r="AD26" s="64"/>
      <c r="AF26" s="60"/>
      <c r="AG26" s="60"/>
    </row>
    <row r="27" spans="1:33" ht="24.95" customHeight="1" x14ac:dyDescent="0.25">
      <c r="A27" s="60"/>
      <c r="T27" s="61"/>
      <c r="U27" s="61"/>
      <c r="V27" s="61"/>
      <c r="W27" s="61"/>
      <c r="X27" s="61"/>
      <c r="Y27" s="61"/>
      <c r="Z27" s="61"/>
      <c r="AA27" s="61"/>
      <c r="AB27" s="61"/>
      <c r="AC27" s="64"/>
      <c r="AD27" s="64"/>
      <c r="AF27" s="60"/>
      <c r="AG27" s="60"/>
    </row>
    <row r="28" spans="1:33" ht="24.95" customHeight="1" x14ac:dyDescent="0.25">
      <c r="A28" s="60"/>
      <c r="T28" s="61"/>
      <c r="U28" s="61"/>
      <c r="V28" s="61"/>
      <c r="W28" s="61"/>
      <c r="X28" s="61"/>
      <c r="Y28" s="61"/>
      <c r="Z28" s="61"/>
      <c r="AA28" s="61"/>
      <c r="AB28" s="61"/>
      <c r="AC28" s="64"/>
      <c r="AD28" s="64"/>
      <c r="AF28" s="60"/>
      <c r="AG28" s="60"/>
    </row>
    <row r="29" spans="1:33" ht="24.95" customHeight="1" x14ac:dyDescent="0.25">
      <c r="A29" s="60"/>
      <c r="T29" s="61"/>
      <c r="U29" s="61"/>
      <c r="V29" s="61"/>
      <c r="W29" s="61"/>
      <c r="X29" s="61"/>
      <c r="Y29" s="61"/>
      <c r="Z29" s="61"/>
      <c r="AA29" s="61"/>
      <c r="AB29" s="61"/>
      <c r="AC29" s="64"/>
      <c r="AD29" s="64"/>
      <c r="AF29" s="60"/>
      <c r="AG29" s="60"/>
    </row>
    <row r="30" spans="1:33" ht="24.95" customHeight="1" x14ac:dyDescent="0.25">
      <c r="A30" s="60"/>
      <c r="T30" s="61"/>
      <c r="U30" s="61"/>
      <c r="V30" s="61"/>
      <c r="W30" s="61"/>
      <c r="X30" s="61"/>
      <c r="Y30" s="61"/>
      <c r="Z30" s="61"/>
      <c r="AA30" s="61"/>
      <c r="AB30" s="61"/>
      <c r="AC30" s="64"/>
      <c r="AD30" s="64"/>
      <c r="AF30" s="60"/>
      <c r="AG30" s="60"/>
    </row>
    <row r="31" spans="1:33" ht="24.95" customHeight="1" x14ac:dyDescent="0.25">
      <c r="A31" s="60"/>
      <c r="T31" s="61"/>
      <c r="U31" s="61"/>
      <c r="V31" s="61"/>
      <c r="W31" s="61"/>
      <c r="X31" s="61"/>
      <c r="Y31" s="61"/>
      <c r="Z31" s="61"/>
      <c r="AA31" s="61"/>
      <c r="AB31" s="61"/>
      <c r="AC31" s="64"/>
      <c r="AD31" s="64"/>
      <c r="AF31" s="60"/>
      <c r="AG31" s="60"/>
    </row>
    <row r="32" spans="1:33" ht="24.95" customHeight="1" x14ac:dyDescent="0.25">
      <c r="A32" s="60"/>
      <c r="R32" t="str">
        <f>IFERROR(VLOOKUP(Table_data[[#This Row],[project_activities]],Table4[],2,0),"Select an ativity")</f>
        <v>Select an ativity</v>
      </c>
      <c r="T32" s="61"/>
      <c r="U32" s="61"/>
      <c r="V32" s="61">
        <f>Table_data[[#This Row],[child_male]]+Table_data[[#This Row],[child_female]]</f>
        <v>0</v>
      </c>
      <c r="W32" s="61"/>
      <c r="X32" s="61"/>
      <c r="Y32" s="61">
        <f>Table_data[[#This Row],[adult_male]]+Table_data[[#This Row],[adult_female]]</f>
        <v>0</v>
      </c>
      <c r="Z32" s="61"/>
      <c r="AA32" s="61"/>
      <c r="AB32" s="61">
        <f t="shared" ref="AB20:AB41" si="0">Z32+AA32</f>
        <v>0</v>
      </c>
      <c r="AC32" s="64">
        <f>Table_data[[#This Row],[child_male]]+Table_data[[#This Row],[child_female]]+Table_data[[#This Row],[adult_male]]+Table_data[[#This Row],[adult_female]]+Z32+AA32</f>
        <v>0</v>
      </c>
      <c r="AD32" s="64"/>
      <c r="AF32" s="60"/>
      <c r="AG32" s="60"/>
    </row>
    <row r="33" spans="1:33" ht="24.95" customHeight="1" x14ac:dyDescent="0.25">
      <c r="A33" s="60"/>
      <c r="R33" t="str">
        <f>IFERROR(VLOOKUP(Table_data[[#This Row],[project_activities]],Table4[],2,0),"Select an ativity")</f>
        <v>Select an ativity</v>
      </c>
      <c r="T33" s="61"/>
      <c r="U33" s="61"/>
      <c r="V33" s="61">
        <f>Table_data[[#This Row],[child_male]]+Table_data[[#This Row],[child_female]]</f>
        <v>0</v>
      </c>
      <c r="W33" s="61"/>
      <c r="X33" s="61"/>
      <c r="Y33" s="61">
        <f>Table_data[[#This Row],[adult_male]]+Table_data[[#This Row],[adult_female]]</f>
        <v>0</v>
      </c>
      <c r="Z33" s="61"/>
      <c r="AA33" s="61"/>
      <c r="AB33" s="61">
        <f t="shared" si="0"/>
        <v>0</v>
      </c>
      <c r="AC33" s="64">
        <f>Table_data[[#This Row],[child_male]]+Table_data[[#This Row],[child_female]]+Table_data[[#This Row],[adult_male]]+Table_data[[#This Row],[adult_female]]+Z33+AA33</f>
        <v>0</v>
      </c>
      <c r="AD33" s="64"/>
      <c r="AF33" s="60"/>
      <c r="AG33" s="60"/>
    </row>
    <row r="34" spans="1:33" ht="24.95" customHeight="1" x14ac:dyDescent="0.25">
      <c r="A34" s="60"/>
      <c r="R34" t="str">
        <f>IFERROR(VLOOKUP(Table_data[[#This Row],[project_activities]],Table4[],2,0),"Select an ativity")</f>
        <v>Select an ativity</v>
      </c>
      <c r="T34" s="61"/>
      <c r="U34" s="61"/>
      <c r="V34" s="61">
        <f>Table_data[[#This Row],[child_male]]+Table_data[[#This Row],[child_female]]</f>
        <v>0</v>
      </c>
      <c r="W34" s="61"/>
      <c r="X34" s="61"/>
      <c r="Y34" s="61">
        <f>Table_data[[#This Row],[adult_male]]+Table_data[[#This Row],[adult_female]]</f>
        <v>0</v>
      </c>
      <c r="Z34" s="61"/>
      <c r="AA34" s="61"/>
      <c r="AB34" s="61">
        <f t="shared" si="0"/>
        <v>0</v>
      </c>
      <c r="AC34" s="64">
        <f>Table_data[[#This Row],[child_male]]+Table_data[[#This Row],[child_female]]+Table_data[[#This Row],[adult_male]]+Table_data[[#This Row],[adult_female]]+Z34+AA34</f>
        <v>0</v>
      </c>
      <c r="AD34" s="64"/>
      <c r="AF34" s="60"/>
      <c r="AG34" s="60"/>
    </row>
    <row r="35" spans="1:33" ht="24.95" customHeight="1" x14ac:dyDescent="0.25">
      <c r="A35" s="60"/>
      <c r="R35" t="str">
        <f>IFERROR(VLOOKUP(Table_data[[#This Row],[project_activities]],Table4[],2,0),"Select an ativity")</f>
        <v>Select an ativity</v>
      </c>
      <c r="T35" s="61"/>
      <c r="U35" s="61"/>
      <c r="V35" s="61">
        <f>Table_data[[#This Row],[child_male]]+Table_data[[#This Row],[child_female]]</f>
        <v>0</v>
      </c>
      <c r="W35" s="61"/>
      <c r="X35" s="61"/>
      <c r="Y35" s="61">
        <f>Table_data[[#This Row],[adult_male]]+Table_data[[#This Row],[adult_female]]</f>
        <v>0</v>
      </c>
      <c r="Z35" s="61"/>
      <c r="AA35" s="61"/>
      <c r="AB35" s="61">
        <f t="shared" si="0"/>
        <v>0</v>
      </c>
      <c r="AC35" s="64">
        <f>Table_data[[#This Row],[child_male]]+Table_data[[#This Row],[child_female]]+Table_data[[#This Row],[adult_male]]+Table_data[[#This Row],[adult_female]]+Z35+AA35</f>
        <v>0</v>
      </c>
      <c r="AD35" s="64"/>
      <c r="AF35" s="60"/>
      <c r="AG35" s="60"/>
    </row>
    <row r="36" spans="1:33" ht="24.95" customHeight="1" x14ac:dyDescent="0.25">
      <c r="A36" s="60"/>
      <c r="R36" t="str">
        <f>IFERROR(VLOOKUP(Table_data[[#This Row],[project_activities]],Table4[],2,0),"Select an ativity")</f>
        <v>Select an ativity</v>
      </c>
      <c r="T36" s="61"/>
      <c r="U36" s="61"/>
      <c r="V36" s="61">
        <f>Table_data[[#This Row],[child_male]]+Table_data[[#This Row],[child_female]]</f>
        <v>0</v>
      </c>
      <c r="W36" s="61"/>
      <c r="X36" s="61"/>
      <c r="Y36" s="61">
        <f>Table_data[[#This Row],[adult_male]]+Table_data[[#This Row],[adult_female]]</f>
        <v>0</v>
      </c>
      <c r="Z36" s="61"/>
      <c r="AA36" s="61"/>
      <c r="AB36" s="61">
        <f t="shared" si="0"/>
        <v>0</v>
      </c>
      <c r="AC36" s="64">
        <f>Table_data[[#This Row],[child_male]]+Table_data[[#This Row],[child_female]]+Table_data[[#This Row],[adult_male]]+Table_data[[#This Row],[adult_female]]+Z36+AA36</f>
        <v>0</v>
      </c>
      <c r="AD36" s="64"/>
      <c r="AF36" s="60"/>
      <c r="AG36" s="60"/>
    </row>
    <row r="37" spans="1:33" ht="24.95" customHeight="1" x14ac:dyDescent="0.25">
      <c r="A37" s="60"/>
      <c r="D37" t="str">
        <f>IFERROR(IF(Table_data[[#This Row],[imp_org_acronym]]&lt;&gt;"", INDEX(Table_org2[], MATCH(Table_data[[#This Row],[imp_org_acronym]],Table_org2[Org. Acronym],0),1),""), "")</f>
        <v/>
      </c>
      <c r="G37" t="str">
        <f>IFERROR(VLOOKUP(F37,CMR_admin!$A$2:$B$11,2,FALSE),"")</f>
        <v/>
      </c>
      <c r="I37" t="s">
        <v>222</v>
      </c>
      <c r="K37" t="s">
        <v>222</v>
      </c>
      <c r="O37" t="s">
        <v>222</v>
      </c>
      <c r="R37" t="str">
        <f>IFERROR(VLOOKUP(Table_data[[#This Row],[project_activities]],Table4[],2,0),"Select an ativity")</f>
        <v>Select an ativity</v>
      </c>
      <c r="T37" s="61"/>
      <c r="U37" s="61"/>
      <c r="V37" s="61">
        <f>Table_data[[#This Row],[child_male]]+Table_data[[#This Row],[child_female]]</f>
        <v>0</v>
      </c>
      <c r="W37" s="61"/>
      <c r="X37" s="61"/>
      <c r="Y37" s="61">
        <f>Table_data[[#This Row],[adult_male]]+Table_data[[#This Row],[adult_female]]</f>
        <v>0</v>
      </c>
      <c r="Z37" s="61"/>
      <c r="AA37" s="61"/>
      <c r="AB37" s="61">
        <f t="shared" si="0"/>
        <v>0</v>
      </c>
      <c r="AC37" s="64">
        <f>Table_data[[#This Row],[child_male]]+Table_data[[#This Row],[child_female]]+Table_data[[#This Row],[adult_male]]+Table_data[[#This Row],[adult_female]]+Z37+AA37</f>
        <v>0</v>
      </c>
      <c r="AD37" s="64"/>
      <c r="AF37" s="60"/>
      <c r="AG37" s="60"/>
    </row>
    <row r="38" spans="1:33" ht="24.95" customHeight="1" x14ac:dyDescent="0.25">
      <c r="A38" s="60"/>
      <c r="D38" t="str">
        <f>IFERROR(IF(Table_data[[#This Row],[imp_org_acronym]]&lt;&gt;"", INDEX(Table_org2[], MATCH(Table_data[[#This Row],[imp_org_acronym]],Table_org2[Org. Acronym],0),1),""), "")</f>
        <v/>
      </c>
      <c r="G38" t="str">
        <f>IFERROR(VLOOKUP(F38,CMR_admin!$A$2:$B$11,2,FALSE),"")</f>
        <v/>
      </c>
      <c r="I38" t="s">
        <v>222</v>
      </c>
      <c r="K38" t="s">
        <v>222</v>
      </c>
      <c r="O38" t="s">
        <v>222</v>
      </c>
      <c r="R38" t="str">
        <f>IFERROR(VLOOKUP(Table_data[[#This Row],[project_activities]],Table4[],2,0),"Select an ativity")</f>
        <v>Select an ativity</v>
      </c>
      <c r="T38" s="61"/>
      <c r="U38" s="61"/>
      <c r="V38" s="61">
        <f>Table_data[[#This Row],[child_male]]+Table_data[[#This Row],[child_female]]</f>
        <v>0</v>
      </c>
      <c r="W38" s="61"/>
      <c r="X38" s="61"/>
      <c r="Y38" s="61">
        <f>Table_data[[#This Row],[adult_male]]+Table_data[[#This Row],[adult_female]]</f>
        <v>0</v>
      </c>
      <c r="Z38" s="61"/>
      <c r="AA38" s="61"/>
      <c r="AB38" s="61">
        <f t="shared" si="0"/>
        <v>0</v>
      </c>
      <c r="AC38" s="64">
        <f>Table_data[[#This Row],[child_male]]+Table_data[[#This Row],[child_female]]+Table_data[[#This Row],[adult_male]]+Table_data[[#This Row],[adult_female]]+Z38+AA38</f>
        <v>0</v>
      </c>
      <c r="AD38" s="64"/>
      <c r="AF38" s="60"/>
      <c r="AG38" s="60"/>
    </row>
    <row r="39" spans="1:33" ht="24.95" customHeight="1" x14ac:dyDescent="0.25">
      <c r="A39" s="60"/>
      <c r="D39" t="str">
        <f>IFERROR(IF(Table_data[[#This Row],[imp_org_acronym]]&lt;&gt;"", INDEX(Table_org2[], MATCH(Table_data[[#This Row],[imp_org_acronym]],Table_org2[Org. Acronym],0),1),""), "")</f>
        <v/>
      </c>
      <c r="G39" t="str">
        <f>IFERROR(VLOOKUP(F39,CMR_admin!$A$2:$B$11,2,FALSE),"")</f>
        <v/>
      </c>
      <c r="I39" t="s">
        <v>222</v>
      </c>
      <c r="K39" t="s">
        <v>222</v>
      </c>
      <c r="O39" t="s">
        <v>222</v>
      </c>
      <c r="R39" t="str">
        <f>IFERROR(VLOOKUP(Table_data[[#This Row],[project_activities]],Table4[],2,0),"Select an ativity")</f>
        <v>Select an ativity</v>
      </c>
      <c r="T39" s="61"/>
      <c r="U39" s="61"/>
      <c r="V39" s="61">
        <f>Table_data[[#This Row],[child_male]]+Table_data[[#This Row],[child_female]]</f>
        <v>0</v>
      </c>
      <c r="W39" s="61"/>
      <c r="X39" s="61"/>
      <c r="Y39" s="61">
        <f>Table_data[[#This Row],[adult_male]]+Table_data[[#This Row],[adult_female]]</f>
        <v>0</v>
      </c>
      <c r="Z39" s="61"/>
      <c r="AA39" s="61"/>
      <c r="AB39" s="61">
        <f t="shared" si="0"/>
        <v>0</v>
      </c>
      <c r="AC39" s="64">
        <f>Table_data[[#This Row],[child_male]]+Table_data[[#This Row],[child_female]]+Table_data[[#This Row],[adult_male]]+Table_data[[#This Row],[adult_female]]+Z39+AA39</f>
        <v>0</v>
      </c>
      <c r="AD39" s="64"/>
      <c r="AF39" s="60"/>
      <c r="AG39" s="60"/>
    </row>
    <row r="40" spans="1:33" ht="24.95" customHeight="1" x14ac:dyDescent="0.25">
      <c r="A40" s="60"/>
      <c r="D40" t="str">
        <f>IFERROR(IF(Table_data[[#This Row],[imp_org_acronym]]&lt;&gt;"", INDEX(Table_org2[], MATCH(Table_data[[#This Row],[imp_org_acronym]],Table_org2[Org. Acronym],0),1),""), "")</f>
        <v/>
      </c>
      <c r="G40" t="str">
        <f>IFERROR(VLOOKUP(F40,CMR_admin!$A$2:$B$11,2,FALSE),"")</f>
        <v/>
      </c>
      <c r="I40" t="s">
        <v>222</v>
      </c>
      <c r="K40" t="s">
        <v>222</v>
      </c>
      <c r="O40" t="s">
        <v>222</v>
      </c>
      <c r="R40" t="str">
        <f>IFERROR(VLOOKUP(Table_data[[#This Row],[project_activities]],Table4[],2,0),"Select an ativity")</f>
        <v>Select an ativity</v>
      </c>
      <c r="T40" s="61"/>
      <c r="U40" s="61"/>
      <c r="V40" s="61">
        <f>Table_data[[#This Row],[child_male]]+Table_data[[#This Row],[child_female]]</f>
        <v>0</v>
      </c>
      <c r="W40" s="61"/>
      <c r="X40" s="61"/>
      <c r="Y40" s="61">
        <f>Table_data[[#This Row],[adult_male]]+Table_data[[#This Row],[adult_female]]</f>
        <v>0</v>
      </c>
      <c r="Z40" s="61"/>
      <c r="AA40" s="61"/>
      <c r="AB40" s="61">
        <f t="shared" si="0"/>
        <v>0</v>
      </c>
      <c r="AC40" s="64">
        <f>Table_data[[#This Row],[child_male]]+Table_data[[#This Row],[child_female]]+Table_data[[#This Row],[adult_male]]+Table_data[[#This Row],[adult_female]]+Z40+AA40</f>
        <v>0</v>
      </c>
      <c r="AD40" s="64"/>
      <c r="AF40" s="60"/>
      <c r="AG40" s="60"/>
    </row>
    <row r="41" spans="1:33" ht="24.95" customHeight="1" x14ac:dyDescent="0.25">
      <c r="A41" s="60"/>
      <c r="D41" t="str">
        <f>IFERROR(IF(Table_data[[#This Row],[imp_org_acronym]]&lt;&gt;"", INDEX(Table_org2[], MATCH(Table_data[[#This Row],[imp_org_acronym]],Table_org2[Org. Acronym],0),1),""), "")</f>
        <v/>
      </c>
      <c r="G41" t="str">
        <f>IFERROR(VLOOKUP(F41,CMR_admin!$A$2:$B$11,2,FALSE),"")</f>
        <v/>
      </c>
      <c r="I41" t="s">
        <v>222</v>
      </c>
      <c r="K41" t="s">
        <v>222</v>
      </c>
      <c r="O41" t="s">
        <v>222</v>
      </c>
      <c r="R41" t="str">
        <f>IFERROR(VLOOKUP(Table_data[[#This Row],[project_activities]],Table4[],2,0),"Select an ativity")</f>
        <v>Select an ativity</v>
      </c>
      <c r="T41" s="61"/>
      <c r="U41" s="61"/>
      <c r="V41" s="61">
        <f>Table_data[[#This Row],[child_male]]+Table_data[[#This Row],[child_female]]</f>
        <v>0</v>
      </c>
      <c r="W41" s="61"/>
      <c r="X41" s="61"/>
      <c r="Y41" s="61">
        <f>Table_data[[#This Row],[adult_male]]+Table_data[[#This Row],[adult_female]]</f>
        <v>0</v>
      </c>
      <c r="Z41" s="61"/>
      <c r="AA41" s="61"/>
      <c r="AB41" s="61">
        <f t="shared" si="0"/>
        <v>0</v>
      </c>
      <c r="AC41" s="64">
        <f>Table_data[[#This Row],[child_male]]+Table_data[[#This Row],[child_female]]+Table_data[[#This Row],[adult_male]]+Table_data[[#This Row],[adult_female]]+Z41+AA41</f>
        <v>0</v>
      </c>
      <c r="AD41" s="64"/>
      <c r="AF41" s="60"/>
      <c r="AG41" s="60"/>
    </row>
  </sheetData>
  <sheetProtection formatCells="0" formatColumns="0" formatRows="0" insertColumns="0" insertRows="0" deleteRows="0" selectLockedCells="1" pivotTables="0"/>
  <dataConsolidate link="1"/>
  <mergeCells count="9">
    <mergeCell ref="T4:V4"/>
    <mergeCell ref="W4:Y4"/>
    <mergeCell ref="Z4:AB4"/>
    <mergeCell ref="AE3:AG3"/>
    <mergeCell ref="A3:E3"/>
    <mergeCell ref="F3:L3"/>
    <mergeCell ref="H2:I2"/>
    <mergeCell ref="M3:R3"/>
    <mergeCell ref="S3:AB3"/>
  </mergeCells>
  <phoneticPr fontId="17" type="noConversion"/>
  <dataValidations xWindow="1100" yWindow="405" count="14">
    <dataValidation type="list" allowBlank="1" showInputMessage="1" showErrorMessage="1" sqref="J5:L5" xr:uid="{00000000-0002-0000-0100-000000000000}">
      <formula1 xml:space="preserve"> OFFSET(DepartmentStart,MATCH(H5,DepartmentCol,0)-2,1,COUNTIF(DepartmentCol,H5),1)</formula1>
    </dataValidation>
    <dataValidation type="list" allowBlank="1" showInputMessage="1" showErrorMessage="1" error="Please select a value in the drop-down list." sqref="H2" xr:uid="{00000000-0002-0000-0100-000001000000}">
      <formula1>List_Sector</formula1>
    </dataValidation>
    <dataValidation type="list" allowBlank="1" showInputMessage="1" showErrorMessage="1" sqref="L33 J6:J41" xr:uid="{00000000-0002-0000-0100-000002000000}">
      <formula1 xml:space="preserve"> OFFSET(DepartmentStart,MATCH(H6,DepartmentCol,0)-2,2,COUNTIF(DepartmentCol,H6),1)</formula1>
    </dataValidation>
    <dataValidation type="date" allowBlank="1" showInputMessage="1" showErrorMessage="1" error="Enter the date with the  format dd/mm/yyyy or dd-mm-yyyy." prompt="Enter the date with the  format dd/mm/yyyy or dd-mm-yyyy." sqref="A6:A10" xr:uid="{00000000-0002-0000-0100-000003000000}">
      <formula1>29221</formula1>
      <formula2>73050</formula2>
    </dataValidation>
    <dataValidation type="list" allowBlank="1" showInputMessage="1" showErrorMessage="1" prompt="Only for HRP project" sqref="Q6" xr:uid="{00000000-0002-0000-0100-000004000000}">
      <formula1 xml:space="preserve"> Clusters_Activities</formula1>
    </dataValidation>
    <dataValidation allowBlank="1" showInputMessage="1" sqref="R6 N6:O6 O20:O41 N13:N41" xr:uid="{00000000-0002-0000-0100-000005000000}"/>
    <dataValidation allowBlank="1" showInputMessage="1" showErrorMessage="1" prompt="Feel free to put any relevant information or any comment regarding any issue with the data entry." sqref="T6:AB6 Z9:AA10 AB9:AC41 Z13:AA41 Y9:Y41 W13:X41 T7:V41 Y7:AC8 W7:X10" xr:uid="{00000000-0002-0000-0100-000006000000}"/>
    <dataValidation type="list" allowBlank="1" showInputMessage="1" showErrorMessage="1" prompt="Only for HRP project" sqref="M6:M13" xr:uid="{00000000-0002-0000-0100-000007000000}">
      <formula1>List_Sector</formula1>
    </dataValidation>
    <dataValidation type="list" showInputMessage="1" showErrorMessage="1" sqref="R8 Q7:Q41" xr:uid="{00000000-0002-0000-0100-00000C000000}">
      <formula1>Cluster_Activities</formula1>
    </dataValidation>
    <dataValidation type="date" allowBlank="1" showInputMessage="1" showErrorMessage="1" error="Please indicate a date between 01/01/20 and 31/12/20 using DD/MM/YY format." promptTitle="Date of report*" prompt="Please add the date of report on the format DD/MM/YYY" sqref="A11:A41" xr:uid="{00000000-0002-0000-0100-000008000000}">
      <formula1>43831</formula1>
      <formula2>44196</formula2>
    </dataValidation>
    <dataValidation type="list" allowBlank="1" showInputMessage="1" error="Please select in the drop-down list." sqref="H6:H41" xr:uid="{00000000-0002-0000-0100-000009000000}">
      <formula1 xml:space="preserve">  OFFSET(RegionStart,MATCH(F6,RegCol,0)-2,2,COUNTIF(RegCol,F6),1)</formula1>
    </dataValidation>
    <dataValidation type="list" allowBlank="1" showInputMessage="1" showErrorMessage="1" error="Please select in the drop-down list." sqref="F6:F41" xr:uid="{00000000-0002-0000-0100-00000A000000}">
      <formula1>List_Region</formula1>
    </dataValidation>
    <dataValidation type="list" allowBlank="1" showInputMessage="1" showErrorMessage="1" error="Please select in the drop-down list." sqref="E6:E41" xr:uid="{00000000-0002-0000-0100-00000B000000}">
      <formula1>org_type</formula1>
    </dataValidation>
    <dataValidation type="whole" operator="greaterThan" allowBlank="1" showInputMessage="1" showErrorMessage="1" errorTitle="Error" error="Please input the number of HH reached_x000a_The number must be &gt; than 0" prompt="Please input the number of HH reached" sqref="AD7:AD41" xr:uid="{00000000-0002-0000-0100-00000D000000}">
      <formula1>0</formula1>
    </dataValidation>
  </dataValidations>
  <pageMargins left="0.25" right="0.25" top="0.75" bottom="0.75" header="0.3" footer="0.3"/>
  <pageSetup scale="10" orientation="portrait" r:id="rId1"/>
  <ignoredErrors>
    <ignoredError sqref="W6:Y6 E32:E41 R6" calculatedColumn="1"/>
  </ignoredErrors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1100" yWindow="405" count="8">
        <x14:dataValidation type="list" allowBlank="1" showInputMessage="1" showErrorMessage="1" error="Please select a value in the drop-down list." xr:uid="{00000000-0002-0000-0100-00000E000000}">
          <x14:formula1>
            <xm:f>drop_down_list!$A$2:$A$5</xm:f>
          </x14:formula1>
          <xm:sqref>AE36:AE41 AE6 AE14:AE15</xm:sqref>
        </x14:dataValidation>
        <x14:dataValidation type="list" allowBlank="1" showInputMessage="1" showErrorMessage="1" error="Please select a value in the drop-down list." xr:uid="{00000000-0002-0000-0100-00000F000000}">
          <x14:formula1>
            <xm:f>'https://unhcr365-my.sharepoint.com/Users/EVO/Dropbox/IMO/5W/Recieved 5Ws/MAY/[SHUMAS CMR_5W_data_collection_nwsw_2019_WASH  _shumas _may.xlsx]drop_down_list'!#REF!</xm:f>
          </x14:formula1>
          <xm:sqref>AE16:AE20</xm:sqref>
        </x14:dataValidation>
        <x14:dataValidation type="list" allowBlank="1" showInputMessage="1" showErrorMessage="1" error="Please select a value in the drop-down list." xr:uid="{00000000-0002-0000-0100-000010000000}">
          <x14:formula1>
            <xm:f>'https://unhcr365-my.sharepoint.com/Users/EVO/Dropbox/IMO/5W/Recieved 5Ws/MAY/[SUDAHSER FOUNDATION-1Shelter 5W.xlsx]drop_down_list'!#REF!</xm:f>
          </x14:formula1>
          <xm:sqref>AE21:AE35</xm:sqref>
        </x14:dataValidation>
        <x14:dataValidation type="list" allowBlank="1" showInputMessage="1" showErrorMessage="1" prompt="Only for HRP project" xr:uid="{00000000-0002-0000-0100-000011000000}">
          <x14:formula1>
            <xm:f>'C:\Users\Mbone Sakwe\Desktop\[ShelterNFI_NWSW_5W(version 2)31052020+MaggySW+Sakwe.xlsx]drop_down_list'!#REF!</xm:f>
          </x14:formula1>
          <xm:sqref>P6 S6</xm:sqref>
        </x14:dataValidation>
        <x14:dataValidation type="list" allowBlank="1" showInputMessage="1" showErrorMessage="1" error="Please select a value in the drop-down list." xr:uid="{00000000-0002-0000-0100-000015000000}">
          <x14:formula1>
            <xm:f>'C:\Users\MEHKUM\AppData\Local\Microsoft\Windows\INetCache\Content.Outlook\Y7LD8YYT\[ShelterNFI_NWSW_5W_Templatev3 (June 09).xlsx]drop_down_list'!#REF!</xm:f>
          </x14:formula1>
          <xm:sqref>AE7:AE13</xm:sqref>
        </x14:dataValidation>
        <x14:dataValidation type="list" allowBlank="1" showInputMessage="1" showErrorMessage="1" prompt="Only for HRP project" xr:uid="{00000000-0002-0000-0100-000012000000}">
          <x14:formula1>
            <xm:f>drop_down_list!$O$2:$O$3</xm:f>
          </x14:formula1>
          <xm:sqref>P7:P41</xm:sqref>
        </x14:dataValidation>
        <x14:dataValidation type="list" showInputMessage="1" showErrorMessage="1" xr:uid="{00000000-0002-0000-0100-000013000000}">
          <x14:formula1>
            <xm:f>drop_down_list!$G$2</xm:f>
          </x14:formula1>
          <xm:sqref>M14:M41</xm:sqref>
        </x14:dataValidation>
        <x14:dataValidation type="list" allowBlank="1" showInputMessage="1" showErrorMessage="1" prompt="Only for HRP project" xr:uid="{00000000-0002-0000-0100-000014000000}">
          <x14:formula1>
            <xm:f>drop_down_list!$M$2:$M$5</xm:f>
          </x14:formula1>
          <xm:sqref>S7:S41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C23"/>
  <sheetViews>
    <sheetView zoomScale="85" zoomScaleNormal="85" workbookViewId="0">
      <selection activeCell="A11" sqref="A11"/>
    </sheetView>
  </sheetViews>
  <sheetFormatPr defaultRowHeight="15" x14ac:dyDescent="0.25"/>
  <cols>
    <col min="1" max="1" width="10.85546875" bestFit="1" customWidth="1"/>
    <col min="2" max="2" width="29.5703125" bestFit="1" customWidth="1"/>
    <col min="3" max="3" width="29.28515625" bestFit="1" customWidth="1"/>
    <col min="5" max="5" width="17" bestFit="1" customWidth="1"/>
    <col min="6" max="6" width="16.7109375" bestFit="1" customWidth="1"/>
    <col min="9" max="9" width="12.140625" bestFit="1" customWidth="1"/>
    <col min="10" max="10" width="17.85546875" bestFit="1" customWidth="1"/>
    <col min="11" max="11" width="18.85546875" bestFit="1" customWidth="1"/>
    <col min="13" max="13" width="18.28515625" bestFit="1" customWidth="1"/>
    <col min="14" max="14" width="2.85546875" bestFit="1" customWidth="1"/>
    <col min="19" max="19" width="9.85546875" bestFit="1" customWidth="1"/>
    <col min="21" max="21" width="9.85546875" bestFit="1" customWidth="1"/>
    <col min="24" max="24" width="10.85546875" bestFit="1" customWidth="1"/>
    <col min="25" max="25" width="29.5703125" bestFit="1" customWidth="1"/>
    <col min="27" max="27" width="10.85546875" bestFit="1" customWidth="1"/>
    <col min="28" max="28" width="29.5703125" bestFit="1" customWidth="1"/>
    <col min="29" max="29" width="29.28515625" bestFit="1" customWidth="1"/>
  </cols>
  <sheetData>
    <row r="8" spans="1:29" x14ac:dyDescent="0.25">
      <c r="X8" s="113" t="s">
        <v>334</v>
      </c>
      <c r="Y8" s="113"/>
    </row>
    <row r="10" spans="1:29" x14ac:dyDescent="0.25">
      <c r="A10" s="55" t="s">
        <v>301</v>
      </c>
      <c r="B10" t="s">
        <v>299</v>
      </c>
      <c r="E10" t="s">
        <v>309</v>
      </c>
      <c r="F10" t="s">
        <v>310</v>
      </c>
      <c r="I10" s="55" t="s">
        <v>261</v>
      </c>
      <c r="J10" t="s">
        <v>335</v>
      </c>
      <c r="K10" t="s">
        <v>336</v>
      </c>
      <c r="M10" s="55" t="s">
        <v>317</v>
      </c>
      <c r="Q10" t="s">
        <v>257</v>
      </c>
      <c r="S10" t="s">
        <v>328</v>
      </c>
      <c r="T10" t="s">
        <v>329</v>
      </c>
      <c r="U10" t="s">
        <v>330</v>
      </c>
      <c r="V10" t="s">
        <v>331</v>
      </c>
      <c r="X10" s="55" t="s">
        <v>333</v>
      </c>
      <c r="Y10" t="s">
        <v>299</v>
      </c>
      <c r="AA10" s="55" t="s">
        <v>301</v>
      </c>
      <c r="AB10" t="s">
        <v>299</v>
      </c>
      <c r="AC10" t="s">
        <v>300</v>
      </c>
    </row>
    <row r="11" spans="1:29" x14ac:dyDescent="0.25">
      <c r="A11" s="56" t="s">
        <v>302</v>
      </c>
      <c r="B11" s="65">
        <v>0</v>
      </c>
      <c r="E11" s="66">
        <f>GETPIVOTDATA("Sum of total_individuals_reached",$A$10)</f>
        <v>0</v>
      </c>
      <c r="F11" s="66">
        <f>GETPIVOTDATA("Sum of total_household_reached",$AA$10)</f>
        <v>0</v>
      </c>
      <c r="I11" s="56" t="s">
        <v>297</v>
      </c>
      <c r="J11" s="65"/>
      <c r="K11" s="65"/>
      <c r="M11" s="56" t="s">
        <v>315</v>
      </c>
      <c r="N11" s="65"/>
      <c r="P11" t="s">
        <v>325</v>
      </c>
      <c r="Q11" s="66">
        <f>GETPIVOTDATA("Sum of child_total",$M$10)</f>
        <v>0</v>
      </c>
      <c r="R11" s="68" t="e">
        <f>Q11/$Q$15</f>
        <v>#DIV/0!</v>
      </c>
      <c r="S11" s="66">
        <f>GETPIVOTDATA("Sum of child_female",$M$10)</f>
        <v>0</v>
      </c>
      <c r="T11" s="68" t="e">
        <f>GETPIVOTDATA("Sum of child_female",$M$10)/$Q$15</f>
        <v>#DIV/0!</v>
      </c>
      <c r="U11" s="66">
        <f>GETPIVOTDATA("Sum of child_male",$M$10)</f>
        <v>0</v>
      </c>
      <c r="V11" s="68" t="e">
        <f>GETPIVOTDATA("Sum of child_male",$M$10)/Q15</f>
        <v>#DIV/0!</v>
      </c>
      <c r="X11" s="56" t="s">
        <v>297</v>
      </c>
      <c r="Y11" s="65"/>
      <c r="AA11" s="56" t="s">
        <v>302</v>
      </c>
      <c r="AB11" s="65">
        <v>0</v>
      </c>
      <c r="AC11" s="65"/>
    </row>
    <row r="12" spans="1:29" x14ac:dyDescent="0.25">
      <c r="A12" s="56" t="s">
        <v>303</v>
      </c>
      <c r="B12" s="65">
        <v>0</v>
      </c>
      <c r="M12" s="56" t="s">
        <v>316</v>
      </c>
      <c r="N12" s="65"/>
      <c r="P12" t="s">
        <v>326</v>
      </c>
      <c r="Q12" s="66">
        <f>GETPIVOTDATA("Sum of adult_total",$M$10)</f>
        <v>0</v>
      </c>
      <c r="R12" s="68" t="e">
        <f t="shared" ref="R12:R13" si="0">Q12/$Q$15</f>
        <v>#DIV/0!</v>
      </c>
      <c r="S12" s="66">
        <f>GETPIVOTDATA("Sum of adult_female",$M$10)</f>
        <v>0</v>
      </c>
      <c r="T12" s="68" t="e">
        <f>GETPIVOTDATA("Sum of adult_female",$M$10)/Q15</f>
        <v>#DIV/0!</v>
      </c>
      <c r="U12" s="66">
        <f>GETPIVOTDATA("Sum of adult_male",$M$10)</f>
        <v>0</v>
      </c>
      <c r="V12" s="68" t="e">
        <f>GETPIVOTDATA("Sum of adult_male",$M$10)/Q15</f>
        <v>#DIV/0!</v>
      </c>
      <c r="AA12" s="56" t="s">
        <v>303</v>
      </c>
      <c r="AB12" s="65">
        <v>0</v>
      </c>
      <c r="AC12" s="65"/>
    </row>
    <row r="13" spans="1:29" x14ac:dyDescent="0.25">
      <c r="A13" s="56" t="s">
        <v>304</v>
      </c>
      <c r="B13" s="65">
        <v>0</v>
      </c>
      <c r="E13" t="s">
        <v>311</v>
      </c>
      <c r="F13" s="67" t="s">
        <v>313</v>
      </c>
      <c r="M13" s="56" t="s">
        <v>318</v>
      </c>
      <c r="N13" s="65"/>
      <c r="P13" t="s">
        <v>327</v>
      </c>
      <c r="Q13" s="66">
        <f>GETPIVOTDATA("Sum of elder_total",$M$10)</f>
        <v>0</v>
      </c>
      <c r="R13" s="68" t="e">
        <f t="shared" si="0"/>
        <v>#DIV/0!</v>
      </c>
      <c r="S13" s="66">
        <f>GETPIVOTDATA("Sum of elder_female",$M$10)</f>
        <v>0</v>
      </c>
      <c r="T13" s="68" t="e">
        <f>GETPIVOTDATA("Sum of elder_female",$M$10)/Q15</f>
        <v>#DIV/0!</v>
      </c>
      <c r="U13" s="66">
        <f>GETPIVOTDATA("Sum of elder_male",$M$10)</f>
        <v>0</v>
      </c>
      <c r="V13" s="68" t="e">
        <f>GETPIVOTDATA("Sum of elder_male",$M$10)/Q15</f>
        <v>#DIV/0!</v>
      </c>
      <c r="AA13" s="56" t="s">
        <v>304</v>
      </c>
      <c r="AB13" s="65">
        <v>0</v>
      </c>
      <c r="AC13" s="65"/>
    </row>
    <row r="14" spans="1:29" x14ac:dyDescent="0.25">
      <c r="A14" s="56" t="s">
        <v>305</v>
      </c>
      <c r="B14" s="65">
        <v>0</v>
      </c>
      <c r="E14" s="66">
        <v>351299</v>
      </c>
      <c r="F14" s="67"/>
      <c r="M14" s="56" t="s">
        <v>319</v>
      </c>
      <c r="N14" s="65"/>
      <c r="Q14" s="66"/>
      <c r="AA14" s="56" t="s">
        <v>305</v>
      </c>
      <c r="AB14" s="65">
        <v>0</v>
      </c>
      <c r="AC14" s="65"/>
    </row>
    <row r="15" spans="1:29" x14ac:dyDescent="0.25">
      <c r="A15" s="56" t="s">
        <v>306</v>
      </c>
      <c r="B15" s="65">
        <v>0</v>
      </c>
      <c r="F15" s="67"/>
      <c r="M15" s="56" t="s">
        <v>320</v>
      </c>
      <c r="N15" s="65"/>
      <c r="Q15" s="66">
        <f>GETPIVOTDATA("Sum of child_total",$M$10)+GETPIVOTDATA("Sum of adult_total",$M$10)+GETPIVOTDATA("Sum of elder_total",$M$10)</f>
        <v>0</v>
      </c>
      <c r="R15" s="69" t="e">
        <f>R11+R12+R13</f>
        <v>#DIV/0!</v>
      </c>
      <c r="S15" s="66">
        <f t="shared" ref="S15:V15" si="1">S11+S12+S13</f>
        <v>0</v>
      </c>
      <c r="T15" s="69" t="e">
        <f t="shared" si="1"/>
        <v>#DIV/0!</v>
      </c>
      <c r="U15" s="66">
        <f t="shared" si="1"/>
        <v>0</v>
      </c>
      <c r="V15" s="69" t="e">
        <f t="shared" si="1"/>
        <v>#DIV/0!</v>
      </c>
      <c r="AA15" s="56" t="s">
        <v>306</v>
      </c>
      <c r="AB15" s="65">
        <v>0</v>
      </c>
      <c r="AC15" s="65"/>
    </row>
    <row r="16" spans="1:29" x14ac:dyDescent="0.25">
      <c r="A16" s="56" t="s">
        <v>307</v>
      </c>
      <c r="B16" s="65">
        <v>0</v>
      </c>
      <c r="E16" t="s">
        <v>312</v>
      </c>
      <c r="F16" s="67" t="s">
        <v>313</v>
      </c>
      <c r="M16" s="56" t="s">
        <v>321</v>
      </c>
      <c r="N16" s="65"/>
      <c r="AA16" s="56" t="s">
        <v>307</v>
      </c>
      <c r="AB16" s="65">
        <v>0</v>
      </c>
      <c r="AC16" s="65"/>
    </row>
    <row r="17" spans="1:29" x14ac:dyDescent="0.25">
      <c r="A17" s="56" t="s">
        <v>308</v>
      </c>
      <c r="B17" s="65">
        <v>0</v>
      </c>
      <c r="E17" s="66">
        <v>315214</v>
      </c>
      <c r="M17" s="56" t="s">
        <v>323</v>
      </c>
      <c r="N17" s="65">
        <v>0</v>
      </c>
      <c r="R17" t="s">
        <v>332</v>
      </c>
      <c r="S17" t="s">
        <v>328</v>
      </c>
      <c r="T17" t="s">
        <v>330</v>
      </c>
      <c r="AA17" s="56" t="s">
        <v>308</v>
      </c>
      <c r="AB17" s="65">
        <v>0</v>
      </c>
      <c r="AC17" s="65"/>
    </row>
    <row r="18" spans="1:29" x14ac:dyDescent="0.25">
      <c r="A18" s="56" t="s">
        <v>297</v>
      </c>
      <c r="B18" s="65">
        <v>0</v>
      </c>
      <c r="M18" s="56" t="s">
        <v>322</v>
      </c>
      <c r="N18" s="65">
        <v>0</v>
      </c>
      <c r="R18" t="s">
        <v>325</v>
      </c>
      <c r="S18" s="68" t="e">
        <f>-1*T11</f>
        <v>#DIV/0!</v>
      </c>
      <c r="T18" s="69" t="e">
        <f>V11</f>
        <v>#DIV/0!</v>
      </c>
      <c r="AA18" s="56" t="s">
        <v>297</v>
      </c>
      <c r="AB18" s="65">
        <v>0</v>
      </c>
      <c r="AC18" s="65"/>
    </row>
    <row r="19" spans="1:29" x14ac:dyDescent="0.25">
      <c r="E19" t="s">
        <v>314</v>
      </c>
      <c r="M19" s="56" t="s">
        <v>324</v>
      </c>
      <c r="N19" s="65">
        <v>0</v>
      </c>
      <c r="R19" t="s">
        <v>326</v>
      </c>
      <c r="S19" s="68" t="e">
        <f t="shared" ref="S19:S20" si="2">-1*T12</f>
        <v>#DIV/0!</v>
      </c>
      <c r="T19" s="69" t="e">
        <f t="shared" ref="T19:T20" si="3">V12</f>
        <v>#DIV/0!</v>
      </c>
    </row>
    <row r="20" spans="1:29" x14ac:dyDescent="0.25">
      <c r="E20" s="66">
        <v>1258554</v>
      </c>
      <c r="R20" t="s">
        <v>327</v>
      </c>
      <c r="S20" s="68" t="e">
        <f t="shared" si="2"/>
        <v>#DIV/0!</v>
      </c>
      <c r="T20" s="69" t="e">
        <f t="shared" si="3"/>
        <v>#DIV/0!</v>
      </c>
    </row>
    <row r="22" spans="1:29" x14ac:dyDescent="0.25">
      <c r="E22" t="s">
        <v>337</v>
      </c>
    </row>
    <row r="23" spans="1:29" x14ac:dyDescent="0.25">
      <c r="E23" s="68">
        <f>E11/E17</f>
        <v>0</v>
      </c>
    </row>
  </sheetData>
  <mergeCells count="1">
    <mergeCell ref="X8:Y8"/>
  </mergeCells>
  <pageMargins left="0.7" right="0.7" top="0.75" bottom="0.75" header="0.3" footer="0.3"/>
  <drawing r:id="rId6"/>
  <tableParts count="1">
    <tablePart r:id="rId7"/>
  </tableParts>
  <extLst>
    <ext xmlns:x15="http://schemas.microsoft.com/office/spreadsheetml/2010/11/main" uri="{7E03D99C-DC04-49d9-9315-930204A7B6E9}">
      <x15:timelineRefs>
        <x15:timelineRef r:id="rId8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D10" sqref="D10"/>
    </sheetView>
  </sheetViews>
  <sheetFormatPr defaultColWidth="8.7109375" defaultRowHeight="15" x14ac:dyDescent="0.25"/>
  <cols>
    <col min="1" max="16384" width="8.7109375" style="18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="40" zoomScaleNormal="70" zoomScaleSheetLayoutView="40" workbookViewId="0">
      <selection activeCell="S18" sqref="S18"/>
    </sheetView>
  </sheetViews>
  <sheetFormatPr defaultColWidth="8.7109375" defaultRowHeight="15" x14ac:dyDescent="0.25"/>
  <cols>
    <col min="1" max="16384" width="8.7109375" style="18"/>
  </cols>
  <sheetData/>
  <pageMargins left="0.7" right="0.7" top="0.75" bottom="0.75" header="0.3" footer="0.3"/>
  <pageSetup paperSize="9" scale="91" orientation="portrait" r:id="rId1"/>
  <colBreaks count="1" manualBreakCount="1">
    <brk id="11" max="1048575" man="1"/>
  </colBreaks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3"/>
  <sheetViews>
    <sheetView workbookViewId="0">
      <selection activeCell="A7" sqref="A7"/>
    </sheetView>
  </sheetViews>
  <sheetFormatPr defaultColWidth="8.85546875" defaultRowHeight="15" x14ac:dyDescent="0.25"/>
  <cols>
    <col min="1" max="1" width="63.42578125" customWidth="1"/>
    <col min="2" max="2" width="22.42578125" bestFit="1" customWidth="1"/>
    <col min="3" max="3" width="43.42578125" customWidth="1"/>
  </cols>
  <sheetData>
    <row r="1" spans="1:3" x14ac:dyDescent="0.25">
      <c r="A1" s="9" t="s">
        <v>20</v>
      </c>
      <c r="B1" s="9" t="s">
        <v>21</v>
      </c>
      <c r="C1" s="9" t="s">
        <v>22</v>
      </c>
    </row>
    <row r="2" spans="1:3" x14ac:dyDescent="0.25">
      <c r="A2" t="s">
        <v>234</v>
      </c>
      <c r="B2" t="s">
        <v>224</v>
      </c>
      <c r="C2" t="s">
        <v>227</v>
      </c>
    </row>
    <row r="3" spans="1:3" x14ac:dyDescent="0.25">
      <c r="A3" t="s">
        <v>226</v>
      </c>
      <c r="B3" t="s">
        <v>225</v>
      </c>
      <c r="C3" t="s">
        <v>216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N66"/>
  <sheetViews>
    <sheetView workbookViewId="0">
      <selection activeCell="M4" sqref="M4"/>
    </sheetView>
  </sheetViews>
  <sheetFormatPr defaultColWidth="8.85546875" defaultRowHeight="15" x14ac:dyDescent="0.25"/>
  <cols>
    <col min="1" max="1" width="12.42578125" bestFit="1" customWidth="1"/>
    <col min="2" max="2" width="14.5703125" bestFit="1" customWidth="1"/>
    <col min="4" max="5" width="20.42578125" customWidth="1"/>
    <col min="6" max="7" width="18.28515625" customWidth="1"/>
    <col min="9" max="10" width="16.7109375" customWidth="1"/>
    <col min="11" max="12" width="19.28515625" customWidth="1"/>
    <col min="13" max="13" width="19.42578125" customWidth="1"/>
  </cols>
  <sheetData>
    <row r="1" spans="1:14" x14ac:dyDescent="0.25">
      <c r="A1" t="s">
        <v>2</v>
      </c>
      <c r="B1" t="s">
        <v>106</v>
      </c>
      <c r="D1" t="s">
        <v>2</v>
      </c>
      <c r="F1" t="s">
        <v>4</v>
      </c>
      <c r="I1" t="s">
        <v>2</v>
      </c>
      <c r="K1" t="s">
        <v>211</v>
      </c>
      <c r="M1" t="s">
        <v>212</v>
      </c>
    </row>
    <row r="2" spans="1:14" x14ac:dyDescent="0.25">
      <c r="A2" t="s">
        <v>99</v>
      </c>
      <c r="B2" t="s">
        <v>104</v>
      </c>
      <c r="D2" t="s">
        <v>99</v>
      </c>
      <c r="E2" t="s">
        <v>104</v>
      </c>
      <c r="F2" t="s">
        <v>39</v>
      </c>
      <c r="G2" t="s">
        <v>108</v>
      </c>
      <c r="I2" t="s">
        <v>99</v>
      </c>
      <c r="J2" t="s">
        <v>104</v>
      </c>
      <c r="K2" t="s">
        <v>39</v>
      </c>
      <c r="L2" t="s">
        <v>108</v>
      </c>
      <c r="M2" t="s">
        <v>50</v>
      </c>
      <c r="N2" t="s">
        <v>137</v>
      </c>
    </row>
    <row r="3" spans="1:14" x14ac:dyDescent="0.25">
      <c r="A3" t="s">
        <v>97</v>
      </c>
      <c r="B3" t="s">
        <v>105</v>
      </c>
      <c r="D3" t="s">
        <v>99</v>
      </c>
      <c r="E3" t="s">
        <v>104</v>
      </c>
      <c r="F3" t="s">
        <v>40</v>
      </c>
      <c r="G3" t="s">
        <v>109</v>
      </c>
      <c r="I3" t="s">
        <v>99</v>
      </c>
      <c r="J3" t="s">
        <v>104</v>
      </c>
      <c r="K3" t="s">
        <v>39</v>
      </c>
      <c r="L3" t="s">
        <v>108</v>
      </c>
      <c r="M3" t="s">
        <v>139</v>
      </c>
      <c r="N3" t="s">
        <v>140</v>
      </c>
    </row>
    <row r="4" spans="1:14" x14ac:dyDescent="0.25">
      <c r="D4" t="s">
        <v>99</v>
      </c>
      <c r="E4" t="s">
        <v>104</v>
      </c>
      <c r="F4" t="s">
        <v>41</v>
      </c>
      <c r="G4" t="s">
        <v>110</v>
      </c>
      <c r="I4" t="s">
        <v>99</v>
      </c>
      <c r="J4" t="s">
        <v>104</v>
      </c>
      <c r="K4" t="s">
        <v>39</v>
      </c>
      <c r="L4" t="s">
        <v>108</v>
      </c>
      <c r="M4" t="s">
        <v>51</v>
      </c>
      <c r="N4" t="s">
        <v>147</v>
      </c>
    </row>
    <row r="5" spans="1:14" x14ac:dyDescent="0.25">
      <c r="D5" t="s">
        <v>99</v>
      </c>
      <c r="E5" t="s">
        <v>104</v>
      </c>
      <c r="F5" t="s">
        <v>42</v>
      </c>
      <c r="G5" t="s">
        <v>116</v>
      </c>
      <c r="I5" t="s">
        <v>99</v>
      </c>
      <c r="J5" t="s">
        <v>104</v>
      </c>
      <c r="K5" t="s">
        <v>39</v>
      </c>
      <c r="L5" t="s">
        <v>108</v>
      </c>
      <c r="M5" t="s">
        <v>52</v>
      </c>
      <c r="N5" t="s">
        <v>190</v>
      </c>
    </row>
    <row r="6" spans="1:14" x14ac:dyDescent="0.25">
      <c r="D6" t="s">
        <v>99</v>
      </c>
      <c r="E6" t="s">
        <v>104</v>
      </c>
      <c r="F6" t="s">
        <v>43</v>
      </c>
      <c r="G6" t="s">
        <v>117</v>
      </c>
      <c r="I6" t="s">
        <v>99</v>
      </c>
      <c r="J6" t="s">
        <v>104</v>
      </c>
      <c r="K6" t="s">
        <v>40</v>
      </c>
      <c r="L6" t="s">
        <v>109</v>
      </c>
      <c r="M6" t="s">
        <v>53</v>
      </c>
      <c r="N6" t="s">
        <v>154</v>
      </c>
    </row>
    <row r="7" spans="1:14" x14ac:dyDescent="0.25">
      <c r="D7" t="s">
        <v>99</v>
      </c>
      <c r="E7" t="s">
        <v>104</v>
      </c>
      <c r="F7" t="s">
        <v>44</v>
      </c>
      <c r="G7" t="s">
        <v>118</v>
      </c>
      <c r="I7" t="s">
        <v>99</v>
      </c>
      <c r="J7" t="s">
        <v>104</v>
      </c>
      <c r="K7" t="s">
        <v>40</v>
      </c>
      <c r="L7" t="s">
        <v>109</v>
      </c>
      <c r="M7" t="s">
        <v>54</v>
      </c>
      <c r="N7" t="s">
        <v>166</v>
      </c>
    </row>
    <row r="8" spans="1:14" x14ac:dyDescent="0.25">
      <c r="D8" t="s">
        <v>99</v>
      </c>
      <c r="E8" t="s">
        <v>104</v>
      </c>
      <c r="F8" t="s">
        <v>96</v>
      </c>
      <c r="G8" t="s">
        <v>120</v>
      </c>
      <c r="I8" t="s">
        <v>99</v>
      </c>
      <c r="J8" t="s">
        <v>104</v>
      </c>
      <c r="K8" t="s">
        <v>40</v>
      </c>
      <c r="L8" t="s">
        <v>109</v>
      </c>
      <c r="M8" t="s">
        <v>176</v>
      </c>
      <c r="N8" t="s">
        <v>177</v>
      </c>
    </row>
    <row r="9" spans="1:14" x14ac:dyDescent="0.25">
      <c r="D9" t="s">
        <v>97</v>
      </c>
      <c r="E9" t="s">
        <v>105</v>
      </c>
      <c r="F9" t="s">
        <v>45</v>
      </c>
      <c r="G9" t="s">
        <v>111</v>
      </c>
      <c r="I9" t="s">
        <v>99</v>
      </c>
      <c r="J9" t="s">
        <v>104</v>
      </c>
      <c r="K9" t="s">
        <v>40</v>
      </c>
      <c r="L9" t="s">
        <v>109</v>
      </c>
      <c r="M9" t="s">
        <v>192</v>
      </c>
      <c r="N9" t="s">
        <v>193</v>
      </c>
    </row>
    <row r="10" spans="1:14" x14ac:dyDescent="0.25">
      <c r="D10" t="s">
        <v>97</v>
      </c>
      <c r="E10" t="s">
        <v>105</v>
      </c>
      <c r="F10" t="s">
        <v>107</v>
      </c>
      <c r="G10" t="s">
        <v>112</v>
      </c>
      <c r="I10" t="s">
        <v>99</v>
      </c>
      <c r="J10" t="s">
        <v>104</v>
      </c>
      <c r="K10" t="s">
        <v>40</v>
      </c>
      <c r="L10" t="s">
        <v>109</v>
      </c>
      <c r="M10" t="s">
        <v>194</v>
      </c>
      <c r="N10" t="s">
        <v>195</v>
      </c>
    </row>
    <row r="11" spans="1:14" x14ac:dyDescent="0.25">
      <c r="D11" t="s">
        <v>97</v>
      </c>
      <c r="E11" t="s">
        <v>105</v>
      </c>
      <c r="F11" t="s">
        <v>46</v>
      </c>
      <c r="G11" t="s">
        <v>113</v>
      </c>
      <c r="I11" t="s">
        <v>99</v>
      </c>
      <c r="J11" t="s">
        <v>104</v>
      </c>
      <c r="K11" t="s">
        <v>40</v>
      </c>
      <c r="L11" t="s">
        <v>109</v>
      </c>
      <c r="M11" t="s">
        <v>197</v>
      </c>
      <c r="N11" t="s">
        <v>198</v>
      </c>
    </row>
    <row r="12" spans="1:14" x14ac:dyDescent="0.25">
      <c r="D12" t="s">
        <v>97</v>
      </c>
      <c r="E12" t="s">
        <v>105</v>
      </c>
      <c r="F12" t="s">
        <v>47</v>
      </c>
      <c r="G12" t="s">
        <v>114</v>
      </c>
      <c r="I12" t="s">
        <v>99</v>
      </c>
      <c r="J12" t="s">
        <v>104</v>
      </c>
      <c r="K12" t="s">
        <v>41</v>
      </c>
      <c r="L12" t="s">
        <v>110</v>
      </c>
      <c r="M12" t="s">
        <v>55</v>
      </c>
      <c r="N12" t="s">
        <v>121</v>
      </c>
    </row>
    <row r="13" spans="1:14" x14ac:dyDescent="0.25">
      <c r="D13" t="s">
        <v>97</v>
      </c>
      <c r="E13" t="s">
        <v>105</v>
      </c>
      <c r="F13" t="s">
        <v>48</v>
      </c>
      <c r="G13" t="s">
        <v>115</v>
      </c>
      <c r="I13" t="s">
        <v>99</v>
      </c>
      <c r="J13" t="s">
        <v>104</v>
      </c>
      <c r="K13" t="s">
        <v>41</v>
      </c>
      <c r="L13" t="s">
        <v>110</v>
      </c>
      <c r="M13" t="s">
        <v>56</v>
      </c>
      <c r="N13" t="s">
        <v>180</v>
      </c>
    </row>
    <row r="14" spans="1:14" x14ac:dyDescent="0.25">
      <c r="D14" t="s">
        <v>97</v>
      </c>
      <c r="E14" t="s">
        <v>105</v>
      </c>
      <c r="F14" t="s">
        <v>49</v>
      </c>
      <c r="G14" t="s">
        <v>119</v>
      </c>
      <c r="I14" t="s">
        <v>99</v>
      </c>
      <c r="J14" t="s">
        <v>104</v>
      </c>
      <c r="K14" t="s">
        <v>41</v>
      </c>
      <c r="L14" t="s">
        <v>110</v>
      </c>
      <c r="M14" t="s">
        <v>57</v>
      </c>
      <c r="N14" t="s">
        <v>185</v>
      </c>
    </row>
    <row r="15" spans="1:14" x14ac:dyDescent="0.25">
      <c r="I15" t="s">
        <v>99</v>
      </c>
      <c r="J15" t="s">
        <v>104</v>
      </c>
      <c r="K15" t="s">
        <v>41</v>
      </c>
      <c r="L15" t="s">
        <v>110</v>
      </c>
      <c r="M15" t="s">
        <v>58</v>
      </c>
      <c r="N15" t="s">
        <v>191</v>
      </c>
    </row>
    <row r="16" spans="1:14" x14ac:dyDescent="0.25">
      <c r="I16" t="s">
        <v>99</v>
      </c>
      <c r="J16" t="s">
        <v>104</v>
      </c>
      <c r="K16" t="s">
        <v>41</v>
      </c>
      <c r="L16" t="s">
        <v>110</v>
      </c>
      <c r="M16" t="s">
        <v>59</v>
      </c>
      <c r="N16" t="s">
        <v>196</v>
      </c>
    </row>
    <row r="17" spans="9:14" x14ac:dyDescent="0.25">
      <c r="I17" t="s">
        <v>99</v>
      </c>
      <c r="J17" t="s">
        <v>104</v>
      </c>
      <c r="K17" t="s">
        <v>42</v>
      </c>
      <c r="L17" t="s">
        <v>116</v>
      </c>
      <c r="M17" t="s">
        <v>148</v>
      </c>
      <c r="N17" t="s">
        <v>149</v>
      </c>
    </row>
    <row r="18" spans="9:14" x14ac:dyDescent="0.25">
      <c r="I18" t="s">
        <v>99</v>
      </c>
      <c r="J18" t="s">
        <v>104</v>
      </c>
      <c r="K18" t="s">
        <v>42</v>
      </c>
      <c r="L18" t="s">
        <v>116</v>
      </c>
      <c r="M18" t="s">
        <v>60</v>
      </c>
      <c r="N18" t="s">
        <v>150</v>
      </c>
    </row>
    <row r="19" spans="9:14" x14ac:dyDescent="0.25">
      <c r="I19" t="s">
        <v>99</v>
      </c>
      <c r="J19" t="s">
        <v>104</v>
      </c>
      <c r="K19" t="s">
        <v>42</v>
      </c>
      <c r="L19" t="s">
        <v>116</v>
      </c>
      <c r="M19" t="s">
        <v>178</v>
      </c>
      <c r="N19" t="s">
        <v>179</v>
      </c>
    </row>
    <row r="20" spans="9:14" x14ac:dyDescent="0.25">
      <c r="I20" t="s">
        <v>99</v>
      </c>
      <c r="J20" t="s">
        <v>104</v>
      </c>
      <c r="K20" t="s">
        <v>42</v>
      </c>
      <c r="L20" t="s">
        <v>116</v>
      </c>
      <c r="M20" t="s">
        <v>61</v>
      </c>
      <c r="N20" t="s">
        <v>210</v>
      </c>
    </row>
    <row r="21" spans="9:14" x14ac:dyDescent="0.25">
      <c r="I21" t="s">
        <v>99</v>
      </c>
      <c r="J21" t="s">
        <v>104</v>
      </c>
      <c r="K21" t="s">
        <v>43</v>
      </c>
      <c r="L21" t="s">
        <v>117</v>
      </c>
      <c r="M21" t="s">
        <v>62</v>
      </c>
      <c r="N21" t="s">
        <v>125</v>
      </c>
    </row>
    <row r="22" spans="9:14" x14ac:dyDescent="0.25">
      <c r="I22" t="s">
        <v>99</v>
      </c>
      <c r="J22" t="s">
        <v>104</v>
      </c>
      <c r="K22" t="s">
        <v>43</v>
      </c>
      <c r="L22" t="s">
        <v>117</v>
      </c>
      <c r="M22" t="s">
        <v>63</v>
      </c>
      <c r="N22" t="s">
        <v>126</v>
      </c>
    </row>
    <row r="23" spans="9:14" x14ac:dyDescent="0.25">
      <c r="I23" t="s">
        <v>99</v>
      </c>
      <c r="J23" t="s">
        <v>104</v>
      </c>
      <c r="K23" t="s">
        <v>43</v>
      </c>
      <c r="L23" t="s">
        <v>117</v>
      </c>
      <c r="M23" t="s">
        <v>128</v>
      </c>
      <c r="N23" t="s">
        <v>129</v>
      </c>
    </row>
    <row r="24" spans="9:14" x14ac:dyDescent="0.25">
      <c r="I24" t="s">
        <v>99</v>
      </c>
      <c r="J24" t="s">
        <v>104</v>
      </c>
      <c r="K24" t="s">
        <v>43</v>
      </c>
      <c r="L24" t="s">
        <v>117</v>
      </c>
      <c r="M24" t="s">
        <v>130</v>
      </c>
      <c r="N24" t="s">
        <v>131</v>
      </c>
    </row>
    <row r="25" spans="9:14" x14ac:dyDescent="0.25">
      <c r="I25" t="s">
        <v>99</v>
      </c>
      <c r="J25" t="s">
        <v>104</v>
      </c>
      <c r="K25" t="s">
        <v>43</v>
      </c>
      <c r="L25" t="s">
        <v>117</v>
      </c>
      <c r="M25" t="s">
        <v>132</v>
      </c>
      <c r="N25" t="s">
        <v>133</v>
      </c>
    </row>
    <row r="26" spans="9:14" x14ac:dyDescent="0.25">
      <c r="I26" t="s">
        <v>99</v>
      </c>
      <c r="J26" t="s">
        <v>104</v>
      </c>
      <c r="K26" t="s">
        <v>43</v>
      </c>
      <c r="L26" t="s">
        <v>117</v>
      </c>
      <c r="M26" t="s">
        <v>64</v>
      </c>
      <c r="N26" t="s">
        <v>199</v>
      </c>
    </row>
    <row r="27" spans="9:14" x14ac:dyDescent="0.25">
      <c r="I27" t="s">
        <v>99</v>
      </c>
      <c r="J27" t="s">
        <v>104</v>
      </c>
      <c r="K27" t="s">
        <v>43</v>
      </c>
      <c r="L27" t="s">
        <v>117</v>
      </c>
      <c r="M27" t="s">
        <v>65</v>
      </c>
      <c r="N27" t="s">
        <v>203</v>
      </c>
    </row>
    <row r="28" spans="9:14" x14ac:dyDescent="0.25">
      <c r="I28" t="s">
        <v>99</v>
      </c>
      <c r="J28" t="s">
        <v>104</v>
      </c>
      <c r="K28" t="s">
        <v>44</v>
      </c>
      <c r="L28" t="s">
        <v>118</v>
      </c>
      <c r="M28" t="s">
        <v>66</v>
      </c>
      <c r="N28" t="s">
        <v>136</v>
      </c>
    </row>
    <row r="29" spans="9:14" x14ac:dyDescent="0.25">
      <c r="I29" t="s">
        <v>99</v>
      </c>
      <c r="J29" t="s">
        <v>104</v>
      </c>
      <c r="K29" t="s">
        <v>44</v>
      </c>
      <c r="L29" t="s">
        <v>118</v>
      </c>
      <c r="M29" t="s">
        <v>67</v>
      </c>
      <c r="N29" t="s">
        <v>174</v>
      </c>
    </row>
    <row r="30" spans="9:14" x14ac:dyDescent="0.25">
      <c r="I30" t="s">
        <v>99</v>
      </c>
      <c r="J30" t="s">
        <v>104</v>
      </c>
      <c r="K30" t="s">
        <v>44</v>
      </c>
      <c r="L30" t="s">
        <v>118</v>
      </c>
      <c r="M30" t="s">
        <v>186</v>
      </c>
      <c r="N30" t="s">
        <v>187</v>
      </c>
    </row>
    <row r="31" spans="9:14" x14ac:dyDescent="0.25">
      <c r="I31" t="s">
        <v>99</v>
      </c>
      <c r="J31" t="s">
        <v>104</v>
      </c>
      <c r="K31" t="s">
        <v>44</v>
      </c>
      <c r="L31" t="s">
        <v>118</v>
      </c>
      <c r="M31" t="s">
        <v>68</v>
      </c>
      <c r="N31" t="s">
        <v>189</v>
      </c>
    </row>
    <row r="32" spans="9:14" x14ac:dyDescent="0.25">
      <c r="I32" t="s">
        <v>99</v>
      </c>
      <c r="J32" t="s">
        <v>104</v>
      </c>
      <c r="K32" t="s">
        <v>44</v>
      </c>
      <c r="L32" t="s">
        <v>118</v>
      </c>
      <c r="M32" t="s">
        <v>103</v>
      </c>
      <c r="N32" t="s">
        <v>209</v>
      </c>
    </row>
    <row r="33" spans="9:14" x14ac:dyDescent="0.25">
      <c r="I33" t="s">
        <v>99</v>
      </c>
      <c r="J33" t="s">
        <v>104</v>
      </c>
      <c r="K33" t="s">
        <v>96</v>
      </c>
      <c r="L33" t="s">
        <v>120</v>
      </c>
      <c r="M33" t="s">
        <v>69</v>
      </c>
      <c r="N33" t="s">
        <v>124</v>
      </c>
    </row>
    <row r="34" spans="9:14" x14ac:dyDescent="0.25">
      <c r="I34" t="s">
        <v>99</v>
      </c>
      <c r="J34" t="s">
        <v>104</v>
      </c>
      <c r="K34" t="s">
        <v>96</v>
      </c>
      <c r="L34" t="s">
        <v>120</v>
      </c>
      <c r="M34" t="s">
        <v>70</v>
      </c>
      <c r="N34" t="s">
        <v>127</v>
      </c>
    </row>
    <row r="35" spans="9:14" x14ac:dyDescent="0.25">
      <c r="I35" t="s">
        <v>99</v>
      </c>
      <c r="J35" t="s">
        <v>104</v>
      </c>
      <c r="K35" t="s">
        <v>96</v>
      </c>
      <c r="L35" t="s">
        <v>120</v>
      </c>
      <c r="M35" t="s">
        <v>71</v>
      </c>
      <c r="N35" t="s">
        <v>184</v>
      </c>
    </row>
    <row r="36" spans="9:14" x14ac:dyDescent="0.25">
      <c r="I36" t="s">
        <v>97</v>
      </c>
      <c r="J36" t="s">
        <v>105</v>
      </c>
      <c r="K36" t="s">
        <v>45</v>
      </c>
      <c r="L36" t="s">
        <v>111</v>
      </c>
      <c r="M36" t="s">
        <v>98</v>
      </c>
      <c r="N36" t="s">
        <v>138</v>
      </c>
    </row>
    <row r="37" spans="9:14" x14ac:dyDescent="0.25">
      <c r="I37" t="s">
        <v>97</v>
      </c>
      <c r="J37" t="s">
        <v>105</v>
      </c>
      <c r="K37" t="s">
        <v>45</v>
      </c>
      <c r="L37" t="s">
        <v>111</v>
      </c>
      <c r="M37" t="s">
        <v>167</v>
      </c>
      <c r="N37" t="s">
        <v>168</v>
      </c>
    </row>
    <row r="38" spans="9:14" x14ac:dyDescent="0.25">
      <c r="I38" t="s">
        <v>97</v>
      </c>
      <c r="J38" t="s">
        <v>105</v>
      </c>
      <c r="K38" t="s">
        <v>45</v>
      </c>
      <c r="L38" t="s">
        <v>111</v>
      </c>
      <c r="M38" t="s">
        <v>169</v>
      </c>
      <c r="N38" t="s">
        <v>170</v>
      </c>
    </row>
    <row r="39" spans="9:14" x14ac:dyDescent="0.25">
      <c r="I39" t="s">
        <v>97</v>
      </c>
      <c r="J39" t="s">
        <v>105</v>
      </c>
      <c r="K39" t="s">
        <v>45</v>
      </c>
      <c r="L39" t="s">
        <v>111</v>
      </c>
      <c r="M39" t="s">
        <v>171</v>
      </c>
      <c r="N39" t="s">
        <v>172</v>
      </c>
    </row>
    <row r="40" spans="9:14" x14ac:dyDescent="0.25">
      <c r="I40" t="s">
        <v>97</v>
      </c>
      <c r="J40" t="s">
        <v>105</v>
      </c>
      <c r="K40" t="s">
        <v>45</v>
      </c>
      <c r="L40" t="s">
        <v>111</v>
      </c>
      <c r="M40" t="s">
        <v>72</v>
      </c>
      <c r="N40" t="s">
        <v>183</v>
      </c>
    </row>
    <row r="41" spans="9:14" x14ac:dyDescent="0.25">
      <c r="I41" t="s">
        <v>97</v>
      </c>
      <c r="J41" t="s">
        <v>105</v>
      </c>
      <c r="K41" t="s">
        <v>45</v>
      </c>
      <c r="L41" t="s">
        <v>111</v>
      </c>
      <c r="M41" t="s">
        <v>73</v>
      </c>
      <c r="N41" t="s">
        <v>200</v>
      </c>
    </row>
    <row r="42" spans="9:14" x14ac:dyDescent="0.25">
      <c r="I42" t="s">
        <v>97</v>
      </c>
      <c r="J42" t="s">
        <v>105</v>
      </c>
      <c r="K42" t="s">
        <v>45</v>
      </c>
      <c r="L42" t="s">
        <v>111</v>
      </c>
      <c r="M42" t="s">
        <v>207</v>
      </c>
      <c r="N42" t="s">
        <v>208</v>
      </c>
    </row>
    <row r="43" spans="9:14" x14ac:dyDescent="0.25">
      <c r="I43" t="s">
        <v>97</v>
      </c>
      <c r="J43" t="s">
        <v>105</v>
      </c>
      <c r="K43" t="s">
        <v>107</v>
      </c>
      <c r="L43" t="s">
        <v>112</v>
      </c>
      <c r="M43" t="s">
        <v>74</v>
      </c>
      <c r="N43" t="s">
        <v>135</v>
      </c>
    </row>
    <row r="44" spans="9:14" x14ac:dyDescent="0.25">
      <c r="I44" t="s">
        <v>97</v>
      </c>
      <c r="J44" t="s">
        <v>105</v>
      </c>
      <c r="K44" t="s">
        <v>107</v>
      </c>
      <c r="L44" t="s">
        <v>112</v>
      </c>
      <c r="M44" t="s">
        <v>75</v>
      </c>
      <c r="N44" t="s">
        <v>188</v>
      </c>
    </row>
    <row r="45" spans="9:14" x14ac:dyDescent="0.25">
      <c r="I45" t="s">
        <v>97</v>
      </c>
      <c r="J45" t="s">
        <v>105</v>
      </c>
      <c r="K45" t="s">
        <v>107</v>
      </c>
      <c r="L45" t="s">
        <v>112</v>
      </c>
      <c r="M45" t="s">
        <v>76</v>
      </c>
      <c r="N45" t="s">
        <v>202</v>
      </c>
    </row>
    <row r="46" spans="9:14" x14ac:dyDescent="0.25">
      <c r="I46" t="s">
        <v>97</v>
      </c>
      <c r="J46" t="s">
        <v>105</v>
      </c>
      <c r="K46" t="s">
        <v>46</v>
      </c>
      <c r="L46" t="s">
        <v>113</v>
      </c>
      <c r="M46" t="s">
        <v>77</v>
      </c>
      <c r="N46" t="s">
        <v>123</v>
      </c>
    </row>
    <row r="47" spans="9:14" x14ac:dyDescent="0.25">
      <c r="I47" t="s">
        <v>97</v>
      </c>
      <c r="J47" t="s">
        <v>105</v>
      </c>
      <c r="K47" t="s">
        <v>46</v>
      </c>
      <c r="L47" t="s">
        <v>113</v>
      </c>
      <c r="M47" t="s">
        <v>78</v>
      </c>
      <c r="N47" t="s">
        <v>146</v>
      </c>
    </row>
    <row r="48" spans="9:14" x14ac:dyDescent="0.25">
      <c r="I48" t="s">
        <v>97</v>
      </c>
      <c r="J48" t="s">
        <v>105</v>
      </c>
      <c r="K48" t="s">
        <v>46</v>
      </c>
      <c r="L48" t="s">
        <v>113</v>
      </c>
      <c r="M48" t="s">
        <v>79</v>
      </c>
      <c r="N48" t="s">
        <v>206</v>
      </c>
    </row>
    <row r="49" spans="9:14" x14ac:dyDescent="0.25">
      <c r="I49" t="s">
        <v>97</v>
      </c>
      <c r="J49" t="s">
        <v>105</v>
      </c>
      <c r="K49" t="s">
        <v>47</v>
      </c>
      <c r="L49" t="s">
        <v>114</v>
      </c>
      <c r="M49" t="s">
        <v>80</v>
      </c>
      <c r="N49" t="s">
        <v>122</v>
      </c>
    </row>
    <row r="50" spans="9:14" x14ac:dyDescent="0.25">
      <c r="I50" t="s">
        <v>97</v>
      </c>
      <c r="J50" t="s">
        <v>105</v>
      </c>
      <c r="K50" t="s">
        <v>47</v>
      </c>
      <c r="L50" t="s">
        <v>114</v>
      </c>
      <c r="M50" t="s">
        <v>81</v>
      </c>
      <c r="N50" t="s">
        <v>145</v>
      </c>
    </row>
    <row r="51" spans="9:14" x14ac:dyDescent="0.25">
      <c r="I51" t="s">
        <v>97</v>
      </c>
      <c r="J51" t="s">
        <v>105</v>
      </c>
      <c r="K51" t="s">
        <v>47</v>
      </c>
      <c r="L51" t="s">
        <v>114</v>
      </c>
      <c r="M51" t="s">
        <v>82</v>
      </c>
      <c r="N51" t="s">
        <v>173</v>
      </c>
    </row>
    <row r="52" spans="9:14" x14ac:dyDescent="0.25">
      <c r="I52" t="s">
        <v>97</v>
      </c>
      <c r="J52" t="s">
        <v>105</v>
      </c>
      <c r="K52" t="s">
        <v>47</v>
      </c>
      <c r="L52" t="s">
        <v>114</v>
      </c>
      <c r="M52" t="s">
        <v>204</v>
      </c>
      <c r="N52" t="s">
        <v>205</v>
      </c>
    </row>
    <row r="53" spans="9:14" x14ac:dyDescent="0.25">
      <c r="I53" t="s">
        <v>97</v>
      </c>
      <c r="J53" t="s">
        <v>105</v>
      </c>
      <c r="K53" t="s">
        <v>48</v>
      </c>
      <c r="L53" t="s">
        <v>115</v>
      </c>
      <c r="M53" t="s">
        <v>83</v>
      </c>
      <c r="N53" t="s">
        <v>159</v>
      </c>
    </row>
    <row r="54" spans="9:14" x14ac:dyDescent="0.25">
      <c r="I54" t="s">
        <v>97</v>
      </c>
      <c r="J54" t="s">
        <v>105</v>
      </c>
      <c r="K54" t="s">
        <v>48</v>
      </c>
      <c r="L54" t="s">
        <v>115</v>
      </c>
      <c r="M54" t="s">
        <v>160</v>
      </c>
      <c r="N54" t="s">
        <v>161</v>
      </c>
    </row>
    <row r="55" spans="9:14" x14ac:dyDescent="0.25">
      <c r="I55" t="s">
        <v>97</v>
      </c>
      <c r="J55" t="s">
        <v>105</v>
      </c>
      <c r="K55" t="s">
        <v>48</v>
      </c>
      <c r="L55" t="s">
        <v>115</v>
      </c>
      <c r="M55" t="s">
        <v>162</v>
      </c>
      <c r="N55" t="s">
        <v>163</v>
      </c>
    </row>
    <row r="56" spans="9:14" x14ac:dyDescent="0.25">
      <c r="I56" t="s">
        <v>97</v>
      </c>
      <c r="J56" t="s">
        <v>105</v>
      </c>
      <c r="K56" t="s">
        <v>48</v>
      </c>
      <c r="L56" t="s">
        <v>115</v>
      </c>
      <c r="M56" t="s">
        <v>164</v>
      </c>
      <c r="N56" t="s">
        <v>165</v>
      </c>
    </row>
    <row r="57" spans="9:14" x14ac:dyDescent="0.25">
      <c r="I57" t="s">
        <v>97</v>
      </c>
      <c r="J57" t="s">
        <v>105</v>
      </c>
      <c r="K57" t="s">
        <v>48</v>
      </c>
      <c r="L57" t="s">
        <v>115</v>
      </c>
      <c r="M57" t="s">
        <v>84</v>
      </c>
      <c r="N57" t="s">
        <v>175</v>
      </c>
    </row>
    <row r="58" spans="9:14" x14ac:dyDescent="0.25">
      <c r="I58" t="s">
        <v>97</v>
      </c>
      <c r="J58" t="s">
        <v>105</v>
      </c>
      <c r="K58" t="s">
        <v>49</v>
      </c>
      <c r="L58" t="s">
        <v>119</v>
      </c>
      <c r="M58" t="s">
        <v>85</v>
      </c>
      <c r="N58" t="s">
        <v>134</v>
      </c>
    </row>
    <row r="59" spans="9:14" x14ac:dyDescent="0.25">
      <c r="I59" t="s">
        <v>97</v>
      </c>
      <c r="J59" t="s">
        <v>105</v>
      </c>
      <c r="K59" t="s">
        <v>49</v>
      </c>
      <c r="L59" t="s">
        <v>119</v>
      </c>
      <c r="M59" t="s">
        <v>141</v>
      </c>
      <c r="N59" t="s">
        <v>142</v>
      </c>
    </row>
    <row r="60" spans="9:14" x14ac:dyDescent="0.25">
      <c r="I60" t="s">
        <v>97</v>
      </c>
      <c r="J60" t="s">
        <v>105</v>
      </c>
      <c r="K60" t="s">
        <v>49</v>
      </c>
      <c r="L60" t="s">
        <v>119</v>
      </c>
      <c r="M60" t="s">
        <v>143</v>
      </c>
      <c r="N60" t="s">
        <v>144</v>
      </c>
    </row>
    <row r="61" spans="9:14" x14ac:dyDescent="0.25">
      <c r="I61" t="s">
        <v>97</v>
      </c>
      <c r="J61" t="s">
        <v>105</v>
      </c>
      <c r="K61" t="s">
        <v>49</v>
      </c>
      <c r="L61" t="s">
        <v>119</v>
      </c>
      <c r="M61" t="s">
        <v>86</v>
      </c>
      <c r="N61" t="s">
        <v>151</v>
      </c>
    </row>
    <row r="62" spans="9:14" x14ac:dyDescent="0.25">
      <c r="I62" t="s">
        <v>97</v>
      </c>
      <c r="J62" t="s">
        <v>105</v>
      </c>
      <c r="K62" t="s">
        <v>49</v>
      </c>
      <c r="L62" t="s">
        <v>119</v>
      </c>
      <c r="M62" t="s">
        <v>152</v>
      </c>
      <c r="N62" t="s">
        <v>153</v>
      </c>
    </row>
    <row r="63" spans="9:14" x14ac:dyDescent="0.25">
      <c r="I63" t="s">
        <v>97</v>
      </c>
      <c r="J63" t="s">
        <v>105</v>
      </c>
      <c r="K63" t="s">
        <v>49</v>
      </c>
      <c r="L63" t="s">
        <v>119</v>
      </c>
      <c r="M63" t="s">
        <v>155</v>
      </c>
      <c r="N63" t="s">
        <v>156</v>
      </c>
    </row>
    <row r="64" spans="9:14" x14ac:dyDescent="0.25">
      <c r="I64" t="s">
        <v>97</v>
      </c>
      <c r="J64" t="s">
        <v>105</v>
      </c>
      <c r="K64" t="s">
        <v>49</v>
      </c>
      <c r="L64" t="s">
        <v>119</v>
      </c>
      <c r="M64" t="s">
        <v>157</v>
      </c>
      <c r="N64" t="s">
        <v>158</v>
      </c>
    </row>
    <row r="65" spans="9:14" x14ac:dyDescent="0.25">
      <c r="I65" t="s">
        <v>97</v>
      </c>
      <c r="J65" t="s">
        <v>105</v>
      </c>
      <c r="K65" t="s">
        <v>49</v>
      </c>
      <c r="L65" t="s">
        <v>119</v>
      </c>
      <c r="M65" t="s">
        <v>181</v>
      </c>
      <c r="N65" t="s">
        <v>182</v>
      </c>
    </row>
    <row r="66" spans="9:14" x14ac:dyDescent="0.25">
      <c r="I66" t="s">
        <v>97</v>
      </c>
      <c r="J66" t="s">
        <v>105</v>
      </c>
      <c r="K66" t="s">
        <v>49</v>
      </c>
      <c r="L66" t="s">
        <v>119</v>
      </c>
      <c r="M66" t="s">
        <v>87</v>
      </c>
      <c r="N66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V8"/>
  <sheetViews>
    <sheetView topLeftCell="T1" workbookViewId="0">
      <selection activeCell="T5" sqref="T5"/>
    </sheetView>
  </sheetViews>
  <sheetFormatPr defaultColWidth="8.85546875" defaultRowHeight="15" x14ac:dyDescent="0.25"/>
  <cols>
    <col min="1" max="1" width="19.28515625" customWidth="1"/>
    <col min="7" max="7" width="32.140625" bestFit="1" customWidth="1"/>
    <col min="9" max="9" width="23.28515625" bestFit="1" customWidth="1"/>
    <col min="11" max="11" width="80.140625" bestFit="1" customWidth="1"/>
    <col min="13" max="13" width="18.28515625" bestFit="1" customWidth="1"/>
    <col min="17" max="17" width="43.5703125" customWidth="1"/>
    <col min="19" max="19" width="111.42578125" bestFit="1" customWidth="1"/>
    <col min="20" max="20" width="83.7109375" bestFit="1" customWidth="1"/>
    <col min="21" max="21" width="10" customWidth="1"/>
  </cols>
  <sheetData>
    <row r="1" spans="1:22" x14ac:dyDescent="0.25">
      <c r="A1" t="s">
        <v>5</v>
      </c>
      <c r="C1" s="6" t="s">
        <v>9</v>
      </c>
      <c r="E1" s="6" t="s">
        <v>12</v>
      </c>
      <c r="G1" s="6" t="s">
        <v>3</v>
      </c>
      <c r="I1" s="6" t="s">
        <v>22</v>
      </c>
      <c r="K1" s="6" t="s">
        <v>223</v>
      </c>
      <c r="M1" s="27" t="s">
        <v>237</v>
      </c>
      <c r="O1" s="27" t="s">
        <v>250</v>
      </c>
      <c r="Q1" t="s">
        <v>261</v>
      </c>
      <c r="S1" t="s">
        <v>280</v>
      </c>
      <c r="T1" t="s">
        <v>261</v>
      </c>
      <c r="V1" t="s">
        <v>37</v>
      </c>
    </row>
    <row r="2" spans="1:22" ht="14.1" customHeight="1" x14ac:dyDescent="0.25">
      <c r="A2" t="s">
        <v>38</v>
      </c>
      <c r="C2" s="7" t="s">
        <v>10</v>
      </c>
      <c r="E2" s="7" t="s">
        <v>13</v>
      </c>
      <c r="G2" s="22" t="s">
        <v>264</v>
      </c>
      <c r="I2" s="21" t="s">
        <v>218</v>
      </c>
      <c r="K2" s="22" t="s">
        <v>259</v>
      </c>
      <c r="M2" s="21" t="s">
        <v>248</v>
      </c>
      <c r="O2" s="21" t="s">
        <v>251</v>
      </c>
      <c r="Q2" s="36" t="s">
        <v>271</v>
      </c>
      <c r="S2" t="s">
        <v>339</v>
      </c>
      <c r="T2" t="s">
        <v>274</v>
      </c>
      <c r="U2" t="s">
        <v>37</v>
      </c>
      <c r="V2" t="s">
        <v>37</v>
      </c>
    </row>
    <row r="3" spans="1:22" x14ac:dyDescent="0.25">
      <c r="A3" t="s">
        <v>7</v>
      </c>
      <c r="C3" s="3" t="s">
        <v>11</v>
      </c>
      <c r="E3" s="8" t="s">
        <v>14</v>
      </c>
      <c r="G3" s="21"/>
      <c r="I3" s="22" t="s">
        <v>219</v>
      </c>
      <c r="K3" s="35" t="s">
        <v>266</v>
      </c>
      <c r="M3" s="22" t="s">
        <v>246</v>
      </c>
      <c r="O3" s="22" t="s">
        <v>252</v>
      </c>
      <c r="Q3" s="36" t="s">
        <v>270</v>
      </c>
      <c r="S3" t="s">
        <v>338</v>
      </c>
      <c r="T3" t="s">
        <v>275</v>
      </c>
      <c r="U3" t="s">
        <v>37</v>
      </c>
    </row>
    <row r="4" spans="1:22" x14ac:dyDescent="0.25">
      <c r="A4" t="s">
        <v>8</v>
      </c>
      <c r="E4" s="7" t="s">
        <v>15</v>
      </c>
      <c r="G4" s="22"/>
      <c r="I4" s="21" t="s">
        <v>216</v>
      </c>
      <c r="K4" s="28" t="s">
        <v>267</v>
      </c>
      <c r="M4" t="s">
        <v>262</v>
      </c>
      <c r="Q4" s="36" t="s">
        <v>272</v>
      </c>
      <c r="S4" t="s">
        <v>340</v>
      </c>
      <c r="T4" t="s">
        <v>276</v>
      </c>
      <c r="U4" t="s">
        <v>37</v>
      </c>
    </row>
    <row r="5" spans="1:22" x14ac:dyDescent="0.25">
      <c r="A5" t="s">
        <v>6</v>
      </c>
      <c r="E5" s="8" t="s">
        <v>16</v>
      </c>
      <c r="I5" s="22" t="s">
        <v>217</v>
      </c>
      <c r="K5" s="28" t="s">
        <v>269</v>
      </c>
      <c r="M5" s="21" t="s">
        <v>247</v>
      </c>
      <c r="Q5" s="36" t="s">
        <v>273</v>
      </c>
      <c r="S5" t="s">
        <v>341</v>
      </c>
      <c r="T5" t="s">
        <v>277</v>
      </c>
      <c r="U5" t="s">
        <v>37</v>
      </c>
    </row>
    <row r="6" spans="1:22" x14ac:dyDescent="0.25">
      <c r="E6" s="7" t="s">
        <v>17</v>
      </c>
      <c r="I6" s="21" t="s">
        <v>220</v>
      </c>
      <c r="K6" s="28" t="s">
        <v>260</v>
      </c>
      <c r="M6" t="s">
        <v>227</v>
      </c>
    </row>
    <row r="7" spans="1:22" x14ac:dyDescent="0.25">
      <c r="E7" s="8" t="s">
        <v>18</v>
      </c>
      <c r="I7" s="22" t="s">
        <v>221</v>
      </c>
      <c r="K7" s="29" t="s">
        <v>268</v>
      </c>
      <c r="M7" t="s">
        <v>263</v>
      </c>
    </row>
    <row r="8" spans="1:22" x14ac:dyDescent="0.25">
      <c r="E8" s="2" t="s">
        <v>19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B7D25836F67646A98C66F1CDD61673" ma:contentTypeVersion="12" ma:contentTypeDescription="Create a new document." ma:contentTypeScope="" ma:versionID="a705d233e308bd8bda31dde0fdf81329">
  <xsd:schema xmlns:xsd="http://www.w3.org/2001/XMLSchema" xmlns:xs="http://www.w3.org/2001/XMLSchema" xmlns:p="http://schemas.microsoft.com/office/2006/metadata/properties" xmlns:ns3="6df68d03-0d94-44b1-a9a2-765e7690f201" xmlns:ns4="1d8ebf77-cd33-4f18-bb2b-d077fe339d9a" targetNamespace="http://schemas.microsoft.com/office/2006/metadata/properties" ma:root="true" ma:fieldsID="d807cc4be6425093d69dc5475f4a1672" ns3:_="" ns4:_="">
    <xsd:import namespace="6df68d03-0d94-44b1-a9a2-765e7690f201"/>
    <xsd:import namespace="1d8ebf77-cd33-4f18-bb2b-d077fe339d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68d03-0d94-44b1-a9a2-765e7690f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ebf77-cd33-4f18-bb2b-d077fe339d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60F96-9E3D-46CD-BCCE-DA8E723A0298}">
  <ds:schemaRefs>
    <ds:schemaRef ds:uri="http://schemas.microsoft.com/PowerBIAddIn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1D5D069C-DA9E-4E64-B8FB-9C1CB4AF5679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1d8ebf77-cd33-4f18-bb2b-d077fe339d9a"/>
    <ds:schemaRef ds:uri="6df68d03-0d94-44b1-a9a2-765e7690f20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B9C02E-105D-4DFB-9E1B-4176EC5A3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68d03-0d94-44b1-a9a2-765e7690f201"/>
    <ds:schemaRef ds:uri="1d8ebf77-cd33-4f18-bb2b-d077fe339d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6D3ADD-A732-49BC-B72C-E935B91CDB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19</vt:i4>
      </vt:variant>
    </vt:vector>
  </HeadingPairs>
  <TitlesOfParts>
    <vt:vector size="27" baseType="lpstr">
      <vt:lpstr>Instructions</vt:lpstr>
      <vt:lpstr>Data Entry</vt:lpstr>
      <vt:lpstr>Workbase</vt:lpstr>
      <vt:lpstr>Visualizations</vt:lpstr>
      <vt:lpstr>Monthly Dashboard</vt:lpstr>
      <vt:lpstr>Org</vt:lpstr>
      <vt:lpstr>CMR_admin</vt:lpstr>
      <vt:lpstr>drop_down_list</vt:lpstr>
      <vt:lpstr>ArrondCol</vt:lpstr>
      <vt:lpstr>ArrondStart</vt:lpstr>
      <vt:lpstr>Cluster_Activities</vt:lpstr>
      <vt:lpstr>Clusters_Activities</vt:lpstr>
      <vt:lpstr>DepartCol</vt:lpstr>
      <vt:lpstr>DepartmentCol</vt:lpstr>
      <vt:lpstr>DepartmentStart</vt:lpstr>
      <vt:lpstr>Departstart</vt:lpstr>
      <vt:lpstr>List_Acronyms</vt:lpstr>
      <vt:lpstr>List_Department</vt:lpstr>
      <vt:lpstr>List_Region</vt:lpstr>
      <vt:lpstr>List_Region_Pcodes</vt:lpstr>
      <vt:lpstr>List_Sector</vt:lpstr>
      <vt:lpstr>List_Status</vt:lpstr>
      <vt:lpstr>org_type</vt:lpstr>
      <vt:lpstr>RegCol</vt:lpstr>
      <vt:lpstr>RegionStart</vt:lpstr>
      <vt:lpstr>Table_Activity</vt:lpstr>
      <vt:lpstr>Table_Relief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KIZIMA@unhcr.org</dc:creator>
  <cp:lastModifiedBy>Franklin Shusi</cp:lastModifiedBy>
  <cp:lastPrinted>2017-03-22T08:39:42Z</cp:lastPrinted>
  <dcterms:created xsi:type="dcterms:W3CDTF">2016-10-26T12:09:19Z</dcterms:created>
  <dcterms:modified xsi:type="dcterms:W3CDTF">2020-12-05T09:14:00Z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0x010100C6B7D25836F67646A98C66F1CDD61673</vt:lpwstr>
  </property>
</Properties>
</file>